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defaultThemeVersion="124226"/>
  <mc:AlternateContent xmlns:mc="http://schemas.openxmlformats.org/markup-compatibility/2006">
    <mc:Choice Requires="x15">
      <x15ac:absPath xmlns:x15ac="http://schemas.microsoft.com/office/spreadsheetml/2010/11/ac" url="/Users/bruceclemens/Documents/"/>
    </mc:Choice>
  </mc:AlternateContent>
  <xr:revisionPtr revIDLastSave="0" documentId="8_{FA3C0810-9AE4-FB4B-8D57-412333572177}" xr6:coauthVersionLast="47" xr6:coauthVersionMax="47" xr10:uidLastSave="{00000000-0000-0000-0000-000000000000}"/>
  <bookViews>
    <workbookView xWindow="29480" yWindow="780" windowWidth="44220" windowHeight="19620" xr2:uid="{00000000-000D-0000-FFFF-FFFF00000000}"/>
  </bookViews>
  <sheets>
    <sheet name="2021" sheetId="8" r:id="rId1"/>
    <sheet name="2020" sheetId="7" r:id="rId2"/>
    <sheet name="2019" sheetId="6" r:id="rId3"/>
    <sheet name="2018" sheetId="5" r:id="rId4"/>
    <sheet name="2017" sheetId="4" r:id="rId5"/>
    <sheet name="2016" sheetId="2" r:id="rId6"/>
    <sheet name="2015" sheetId="3" r:id="rId7"/>
    <sheet name="2014" sheetId="1" r:id="rId8"/>
    <sheet name="2022-January only"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9" i="8" l="1"/>
  <c r="D35" i="8"/>
  <c r="D39" i="7"/>
  <c r="D37" i="6"/>
  <c r="N44" i="8"/>
  <c r="N43" i="8"/>
  <c r="O42" i="8"/>
  <c r="O41" i="8"/>
  <c r="O39" i="8"/>
  <c r="F53" i="8"/>
  <c r="F32" i="9"/>
  <c r="G30" i="9"/>
  <c r="F30" i="9"/>
  <c r="E30" i="9"/>
  <c r="X25" i="9"/>
  <c r="E72" i="8"/>
  <c r="D72" i="8"/>
  <c r="C72" i="8"/>
  <c r="E71" i="8" l="1"/>
  <c r="E70" i="8"/>
  <c r="E69" i="8"/>
  <c r="C68" i="8"/>
  <c r="C67" i="8"/>
  <c r="C65" i="8"/>
  <c r="E64" i="8"/>
  <c r="E61" i="8"/>
  <c r="D61" i="8"/>
  <c r="C61" i="8"/>
  <c r="E53" i="8"/>
  <c r="D53" i="8"/>
  <c r="C53" i="8"/>
  <c r="AD21" i="9"/>
  <c r="D8" i="9"/>
  <c r="D30" i="8"/>
  <c r="W31" i="8"/>
  <c r="AC22" i="9"/>
  <c r="AB22" i="9"/>
  <c r="AA22" i="9"/>
  <c r="Z22" i="9"/>
  <c r="V22" i="9"/>
  <c r="U22" i="9"/>
  <c r="T22" i="9"/>
  <c r="S22" i="9"/>
  <c r="R22" i="9"/>
  <c r="O22" i="9"/>
  <c r="N22" i="9"/>
  <c r="M22" i="9"/>
  <c r="L22" i="9"/>
  <c r="K22" i="9"/>
  <c r="J22" i="9"/>
  <c r="G21" i="9"/>
  <c r="D21" i="9"/>
  <c r="C21" i="9"/>
  <c r="G20" i="9"/>
  <c r="D20" i="9"/>
  <c r="C20" i="9"/>
  <c r="G19" i="9"/>
  <c r="D19" i="9"/>
  <c r="C19" i="9"/>
  <c r="G18" i="9"/>
  <c r="F18" i="9"/>
  <c r="D18" i="9"/>
  <c r="C18" i="9"/>
  <c r="G17" i="9"/>
  <c r="E17" i="9"/>
  <c r="D17" i="9"/>
  <c r="C17" i="9"/>
  <c r="W16" i="9"/>
  <c r="G16" i="9"/>
  <c r="D16" i="9"/>
  <c r="C16" i="9"/>
  <c r="W15" i="9"/>
  <c r="F15" i="9"/>
  <c r="E15" i="9"/>
  <c r="D15" i="9"/>
  <c r="C15" i="9"/>
  <c r="W14" i="9"/>
  <c r="G14" i="9"/>
  <c r="D14" i="9"/>
  <c r="C14" i="9"/>
  <c r="G13" i="9"/>
  <c r="D13" i="9"/>
  <c r="C13" i="9"/>
  <c r="G12" i="9"/>
  <c r="D12" i="9"/>
  <c r="C12" i="9"/>
  <c r="G11" i="9"/>
  <c r="D11" i="9"/>
  <c r="C11" i="9"/>
  <c r="W10" i="9"/>
  <c r="G10" i="9"/>
  <c r="D10" i="9"/>
  <c r="C10" i="9"/>
  <c r="G9" i="9"/>
  <c r="D9" i="9"/>
  <c r="C9" i="9"/>
  <c r="G8" i="9"/>
  <c r="C8" i="9"/>
  <c r="G7" i="9"/>
  <c r="D7" i="9"/>
  <c r="C7" i="9"/>
  <c r="W6" i="9"/>
  <c r="G6" i="9"/>
  <c r="D6" i="9"/>
  <c r="C6" i="9"/>
  <c r="W22" i="9" l="1"/>
  <c r="F22" i="9"/>
  <c r="G22" i="9"/>
  <c r="C22" i="9"/>
  <c r="D22" i="9"/>
  <c r="E22" i="9"/>
  <c r="AD22" i="9"/>
  <c r="AD6" i="9"/>
  <c r="AD7" i="9" s="1"/>
  <c r="AD8" i="9" s="1"/>
  <c r="AD9" i="9" s="1"/>
  <c r="AD10" i="9" s="1"/>
  <c r="AD11" i="9" s="1"/>
  <c r="AD12" i="9" s="1"/>
  <c r="AD13" i="9" s="1"/>
  <c r="AD14" i="9" s="1"/>
  <c r="AD15" i="9" s="1"/>
  <c r="AD16" i="9" s="1"/>
  <c r="AD17" i="9" s="1"/>
  <c r="AD18" i="9" s="1"/>
  <c r="AD19" i="9" s="1"/>
  <c r="AD20" i="9" s="1"/>
  <c r="AD23" i="9" s="1"/>
  <c r="G28" i="8"/>
  <c r="E28" i="8"/>
  <c r="D28" i="8"/>
  <c r="C28" i="8"/>
  <c r="G26" i="8" l="1"/>
  <c r="D26" i="8"/>
  <c r="C26" i="8"/>
  <c r="F15" i="8"/>
  <c r="E15" i="8"/>
  <c r="G8" i="8"/>
  <c r="G12" i="8"/>
  <c r="D15" i="8"/>
  <c r="C15" i="8"/>
  <c r="D12" i="8"/>
  <c r="E17" i="8"/>
  <c r="E27" i="8"/>
  <c r="E23" i="8"/>
  <c r="D8" i="8"/>
  <c r="G27" i="8"/>
  <c r="D27" i="8"/>
  <c r="C27" i="8"/>
  <c r="C16" i="8"/>
  <c r="D16" i="8"/>
  <c r="G16" i="8"/>
  <c r="W16" i="8"/>
  <c r="C17" i="8"/>
  <c r="D17" i="8"/>
  <c r="G17" i="8"/>
  <c r="C18" i="8"/>
  <c r="D18" i="8"/>
  <c r="F18" i="8"/>
  <c r="G18" i="8"/>
  <c r="C19" i="8"/>
  <c r="D19" i="8"/>
  <c r="G19" i="8"/>
  <c r="C20" i="8"/>
  <c r="D20" i="8"/>
  <c r="G20" i="8"/>
  <c r="C21" i="8"/>
  <c r="D21" i="8"/>
  <c r="G21" i="8"/>
  <c r="C22" i="8"/>
  <c r="D22" i="8"/>
  <c r="G22" i="8"/>
  <c r="C23" i="8"/>
  <c r="D23" i="8"/>
  <c r="W23" i="8"/>
  <c r="C24" i="8"/>
  <c r="D24" i="8"/>
  <c r="F24" i="8"/>
  <c r="G24" i="8"/>
  <c r="C25" i="8"/>
  <c r="D25" i="8"/>
  <c r="G25" i="8"/>
  <c r="C13" i="8"/>
  <c r="D13" i="8"/>
  <c r="G13" i="8"/>
  <c r="C14" i="8"/>
  <c r="D14" i="8"/>
  <c r="G14" i="8"/>
  <c r="W14" i="8"/>
  <c r="W15" i="8"/>
  <c r="C9" i="8"/>
  <c r="D9" i="8"/>
  <c r="G9" i="8"/>
  <c r="C10" i="8"/>
  <c r="D10" i="8"/>
  <c r="G10" i="8"/>
  <c r="W10" i="8"/>
  <c r="C11" i="8"/>
  <c r="D11" i="8"/>
  <c r="G11" i="8"/>
  <c r="C12" i="8"/>
  <c r="C29" i="8"/>
  <c r="D29" i="8"/>
  <c r="G29" i="8"/>
  <c r="C30" i="8"/>
  <c r="G30" i="8"/>
  <c r="C31" i="8"/>
  <c r="D31" i="8"/>
  <c r="G31" i="8"/>
  <c r="W6" i="8"/>
  <c r="AD5" i="8"/>
  <c r="X5" i="8"/>
  <c r="P5" i="8"/>
  <c r="E38" i="8" s="1"/>
  <c r="H5" i="8"/>
  <c r="AC33" i="8"/>
  <c r="AB33" i="8"/>
  <c r="AA33" i="8"/>
  <c r="Z33" i="8"/>
  <c r="V33" i="8"/>
  <c r="U33" i="8"/>
  <c r="T33" i="8"/>
  <c r="S33" i="8"/>
  <c r="R33" i="8"/>
  <c r="O33" i="8"/>
  <c r="N33" i="8"/>
  <c r="M33" i="8"/>
  <c r="L33" i="8"/>
  <c r="K33" i="8"/>
  <c r="J33" i="8"/>
  <c r="G32" i="8"/>
  <c r="D32" i="8"/>
  <c r="C32" i="8"/>
  <c r="C8" i="8"/>
  <c r="G7" i="8"/>
  <c r="D7" i="8"/>
  <c r="C7" i="8"/>
  <c r="G6" i="8"/>
  <c r="D6" i="8"/>
  <c r="C6" i="8"/>
  <c r="G36" i="7"/>
  <c r="D36" i="7"/>
  <c r="G34" i="7"/>
  <c r="D34" i="7"/>
  <c r="G13" i="7"/>
  <c r="D13" i="7"/>
  <c r="G11" i="7"/>
  <c r="D11" i="7"/>
  <c r="C32" i="7"/>
  <c r="D32" i="7"/>
  <c r="D31" i="7"/>
  <c r="E25" i="7"/>
  <c r="E24" i="7"/>
  <c r="C36" i="7"/>
  <c r="AD34" i="7"/>
  <c r="AD35" i="7" s="1"/>
  <c r="AD36" i="7" s="1"/>
  <c r="AD38" i="7" s="1"/>
  <c r="C34" i="7"/>
  <c r="G33" i="7"/>
  <c r="D33" i="7"/>
  <c r="C33" i="7"/>
  <c r="AD32" i="7"/>
  <c r="G32" i="7"/>
  <c r="G31" i="7"/>
  <c r="C31" i="7"/>
  <c r="G35" i="7"/>
  <c r="D35" i="7"/>
  <c r="C35" i="7"/>
  <c r="G30" i="7"/>
  <c r="D30" i="7"/>
  <c r="C30" i="7"/>
  <c r="G26" i="7"/>
  <c r="D26" i="7"/>
  <c r="C26" i="7"/>
  <c r="G29" i="7"/>
  <c r="D29" i="7"/>
  <c r="C29" i="7"/>
  <c r="AD28" i="7"/>
  <c r="AD29" i="7" s="1"/>
  <c r="AD30" i="7" s="1"/>
  <c r="G28" i="7"/>
  <c r="D28" i="7"/>
  <c r="C28" i="7"/>
  <c r="G27" i="7"/>
  <c r="D27" i="7"/>
  <c r="C27" i="7"/>
  <c r="D25" i="7"/>
  <c r="C25" i="7"/>
  <c r="D24" i="7"/>
  <c r="C24" i="7"/>
  <c r="G23" i="7"/>
  <c r="D23" i="7"/>
  <c r="C23" i="7"/>
  <c r="G22" i="7"/>
  <c r="D22" i="7"/>
  <c r="C22" i="7"/>
  <c r="G21" i="7"/>
  <c r="D21" i="7"/>
  <c r="C21" i="7"/>
  <c r="W20" i="7"/>
  <c r="G20" i="7"/>
  <c r="D20" i="7"/>
  <c r="C20" i="7"/>
  <c r="G19" i="7"/>
  <c r="D19" i="7"/>
  <c r="C19" i="7"/>
  <c r="G18" i="7"/>
  <c r="D18" i="7"/>
  <c r="C18" i="7"/>
  <c r="G17" i="7"/>
  <c r="D17" i="7"/>
  <c r="C17" i="7"/>
  <c r="G16" i="7"/>
  <c r="D16" i="7"/>
  <c r="C16" i="7"/>
  <c r="G15" i="7"/>
  <c r="D15" i="7"/>
  <c r="C15" i="7"/>
  <c r="G14" i="7"/>
  <c r="D14" i="7"/>
  <c r="C14" i="7"/>
  <c r="C13" i="7"/>
  <c r="G12" i="7"/>
  <c r="D12" i="7"/>
  <c r="C12" i="7"/>
  <c r="C11" i="7"/>
  <c r="W9" i="7"/>
  <c r="C10" i="7"/>
  <c r="D10" i="7"/>
  <c r="G10" i="7"/>
  <c r="C8" i="7"/>
  <c r="D8" i="7"/>
  <c r="G8" i="7"/>
  <c r="C9" i="7"/>
  <c r="D9" i="7"/>
  <c r="G9" i="7"/>
  <c r="AC37" i="7"/>
  <c r="AB37" i="7"/>
  <c r="AA37" i="7"/>
  <c r="Z37" i="7"/>
  <c r="V37" i="7"/>
  <c r="U37" i="7"/>
  <c r="T37" i="7"/>
  <c r="S37" i="7"/>
  <c r="R37" i="7"/>
  <c r="O37" i="7"/>
  <c r="N37" i="7"/>
  <c r="M37" i="7"/>
  <c r="L37" i="7"/>
  <c r="K37" i="7"/>
  <c r="J37" i="7"/>
  <c r="F37" i="7"/>
  <c r="G7" i="7"/>
  <c r="D7" i="7"/>
  <c r="C7" i="7"/>
  <c r="G6" i="7"/>
  <c r="D6" i="7"/>
  <c r="C6" i="7"/>
  <c r="F33" i="8" l="1"/>
  <c r="X6" i="8"/>
  <c r="X7" i="8" s="1"/>
  <c r="X8" i="8" s="1"/>
  <c r="X9" i="8" s="1"/>
  <c r="X10" i="8" s="1"/>
  <c r="X11" i="8" s="1"/>
  <c r="X12" i="8" s="1"/>
  <c r="X13" i="8" s="1"/>
  <c r="X14" i="8" s="1"/>
  <c r="X15" i="8" s="1"/>
  <c r="X16" i="8" s="1"/>
  <c r="X17" i="8" s="1"/>
  <c r="X18" i="8" s="1"/>
  <c r="X19" i="8" s="1"/>
  <c r="X20" i="8" s="1"/>
  <c r="X21" i="8" s="1"/>
  <c r="X22" i="8" s="1"/>
  <c r="X23" i="8" s="1"/>
  <c r="X24" i="8" s="1"/>
  <c r="X25" i="8" s="1"/>
  <c r="X26" i="8" s="1"/>
  <c r="X27" i="8" s="1"/>
  <c r="X28" i="8" s="1"/>
  <c r="E33" i="8"/>
  <c r="C33" i="8"/>
  <c r="AD33" i="8"/>
  <c r="W33" i="8"/>
  <c r="X33" i="8" s="1"/>
  <c r="D33" i="8"/>
  <c r="G33" i="8"/>
  <c r="AD6" i="8"/>
  <c r="AD7" i="8" s="1"/>
  <c r="AD8" i="8" s="1"/>
  <c r="AD9" i="8" s="1"/>
  <c r="AD10" i="8" s="1"/>
  <c r="AD11" i="8" s="1"/>
  <c r="AD12" i="8" s="1"/>
  <c r="AD13" i="8" s="1"/>
  <c r="AD14" i="8" s="1"/>
  <c r="AD15" i="8" s="1"/>
  <c r="AD16" i="8" s="1"/>
  <c r="AD17" i="8" s="1"/>
  <c r="AD18" i="8" s="1"/>
  <c r="AD19" i="8" s="1"/>
  <c r="AD20" i="8" s="1"/>
  <c r="AD21" i="8" s="1"/>
  <c r="AD22" i="8" s="1"/>
  <c r="AD23" i="8" s="1"/>
  <c r="AD24" i="8" s="1"/>
  <c r="AD25" i="8" s="1"/>
  <c r="AD26" i="8" s="1"/>
  <c r="AD27" i="8" s="1"/>
  <c r="AD28" i="8" s="1"/>
  <c r="AD29" i="8" s="1"/>
  <c r="AD30" i="8" s="1"/>
  <c r="AD31" i="8" s="1"/>
  <c r="AD32" i="8" s="1"/>
  <c r="P33" i="8"/>
  <c r="F38" i="8"/>
  <c r="G38" i="8"/>
  <c r="P6" i="8"/>
  <c r="P7" i="8" s="1"/>
  <c r="P8" i="8" s="1"/>
  <c r="P9" i="8" s="1"/>
  <c r="P10" i="8" s="1"/>
  <c r="P11" i="8" s="1"/>
  <c r="P12" i="8" s="1"/>
  <c r="P13" i="8" s="1"/>
  <c r="P14" i="8" s="1"/>
  <c r="P15" i="8" s="1"/>
  <c r="P16" i="8" s="1"/>
  <c r="P17" i="8" s="1"/>
  <c r="P18" i="8" s="1"/>
  <c r="P19" i="8" s="1"/>
  <c r="P20" i="8" s="1"/>
  <c r="P21" i="8" s="1"/>
  <c r="P22" i="8" s="1"/>
  <c r="P23" i="8" s="1"/>
  <c r="P24" i="8" s="1"/>
  <c r="P25" i="8" s="1"/>
  <c r="P26" i="8" s="1"/>
  <c r="P27" i="8" s="1"/>
  <c r="P28" i="8" s="1"/>
  <c r="E37" i="7"/>
  <c r="W37" i="7"/>
  <c r="D37" i="7"/>
  <c r="G37" i="7"/>
  <c r="C37" i="7"/>
  <c r="D49" i="6"/>
  <c r="E49" i="6"/>
  <c r="F49" i="6"/>
  <c r="G49" i="6"/>
  <c r="G34" i="6"/>
  <c r="D34" i="6"/>
  <c r="C34" i="6"/>
  <c r="G33" i="6"/>
  <c r="D33" i="6"/>
  <c r="C33" i="6"/>
  <c r="G32" i="6"/>
  <c r="D32" i="6"/>
  <c r="C32" i="6"/>
  <c r="G31" i="6"/>
  <c r="D31" i="6"/>
  <c r="C31" i="6"/>
  <c r="G30" i="6"/>
  <c r="D30" i="6"/>
  <c r="C30" i="6"/>
  <c r="G29" i="6"/>
  <c r="D29" i="6"/>
  <c r="C29" i="6"/>
  <c r="G28" i="6"/>
  <c r="D28" i="6"/>
  <c r="C28" i="6"/>
  <c r="G27" i="6"/>
  <c r="D27" i="6"/>
  <c r="C27" i="6"/>
  <c r="G26" i="6"/>
  <c r="D26" i="6"/>
  <c r="C26" i="6"/>
  <c r="G25" i="6"/>
  <c r="D25" i="6"/>
  <c r="C25" i="6"/>
  <c r="G24" i="6"/>
  <c r="D24" i="6"/>
  <c r="C24" i="6"/>
  <c r="G23" i="6"/>
  <c r="D23" i="6"/>
  <c r="C23" i="6"/>
  <c r="G22" i="6"/>
  <c r="D22" i="6"/>
  <c r="C22" i="6"/>
  <c r="G21" i="6"/>
  <c r="D21" i="6"/>
  <c r="C21" i="6"/>
  <c r="G20" i="6"/>
  <c r="D20" i="6"/>
  <c r="C20" i="6"/>
  <c r="G19" i="6"/>
  <c r="D19" i="6"/>
  <c r="C19" i="6"/>
  <c r="G18" i="6"/>
  <c r="D18" i="6"/>
  <c r="C18" i="6"/>
  <c r="G17" i="6"/>
  <c r="D17" i="6"/>
  <c r="C17" i="6"/>
  <c r="G16" i="6"/>
  <c r="D16" i="6"/>
  <c r="C16" i="6"/>
  <c r="G15" i="6"/>
  <c r="D15" i="6"/>
  <c r="C15" i="6"/>
  <c r="G14" i="6"/>
  <c r="D14" i="6"/>
  <c r="C14" i="6"/>
  <c r="G13" i="6"/>
  <c r="D13" i="6"/>
  <c r="C13" i="6"/>
  <c r="G12" i="6"/>
  <c r="D12" i="6"/>
  <c r="C12" i="6"/>
  <c r="G11" i="6"/>
  <c r="D11" i="6"/>
  <c r="C11" i="6"/>
  <c r="G10" i="6"/>
  <c r="D10" i="6"/>
  <c r="C10" i="6"/>
  <c r="G9" i="6"/>
  <c r="D9" i="6"/>
  <c r="C9" i="6"/>
  <c r="G8" i="6"/>
  <c r="D8" i="6"/>
  <c r="C8" i="6"/>
  <c r="G7" i="6"/>
  <c r="D7" i="6"/>
  <c r="C7" i="6"/>
  <c r="G6" i="6"/>
  <c r="C6" i="6"/>
  <c r="D6" i="6"/>
  <c r="P5" i="6"/>
  <c r="E47" i="6" s="1"/>
  <c r="AD34" i="8" l="1"/>
  <c r="G39" i="8" s="1"/>
  <c r="H33" i="8"/>
  <c r="H6" i="8"/>
  <c r="H7" i="8" s="1"/>
  <c r="H8" i="8" s="1"/>
  <c r="H9" i="8" s="1"/>
  <c r="H10" i="8" s="1"/>
  <c r="H11" i="8" s="1"/>
  <c r="H12" i="8" s="1"/>
  <c r="H13" i="8" s="1"/>
  <c r="H14" i="8" s="1"/>
  <c r="H15" i="8" s="1"/>
  <c r="D38" i="8"/>
  <c r="P6" i="6"/>
  <c r="G49" i="7"/>
  <c r="D35" i="6"/>
  <c r="AD5" i="6"/>
  <c r="X5" i="6"/>
  <c r="P7" i="6"/>
  <c r="P8" i="6" s="1"/>
  <c r="P9" i="6" s="1"/>
  <c r="P10" i="6" s="1"/>
  <c r="P11" i="6" s="1"/>
  <c r="P12" i="6" s="1"/>
  <c r="P13" i="6" s="1"/>
  <c r="P14" i="6" s="1"/>
  <c r="P15" i="6" s="1"/>
  <c r="P16" i="6" s="1"/>
  <c r="P17" i="6" s="1"/>
  <c r="P18" i="6" s="1"/>
  <c r="P19" i="6" s="1"/>
  <c r="P20" i="6" s="1"/>
  <c r="P21" i="6" s="1"/>
  <c r="P22" i="6" s="1"/>
  <c r="P23" i="6" s="1"/>
  <c r="P24" i="6" s="1"/>
  <c r="P25" i="6" s="1"/>
  <c r="P26" i="6" s="1"/>
  <c r="P27" i="6" s="1"/>
  <c r="P28" i="6" s="1"/>
  <c r="P29" i="6" s="1"/>
  <c r="P30" i="6" s="1"/>
  <c r="P31" i="6" s="1"/>
  <c r="P32" i="6" s="1"/>
  <c r="P33" i="6" s="1"/>
  <c r="P34" i="6" s="1"/>
  <c r="P36" i="6" s="1"/>
  <c r="AC35" i="6"/>
  <c r="AB35" i="6"/>
  <c r="AA35" i="6"/>
  <c r="Z35" i="6"/>
  <c r="W35" i="6"/>
  <c r="V35" i="6"/>
  <c r="U35" i="6"/>
  <c r="T35" i="6"/>
  <c r="S35" i="6"/>
  <c r="R35" i="6"/>
  <c r="O35" i="6"/>
  <c r="N35" i="6"/>
  <c r="M35" i="6"/>
  <c r="L35" i="6"/>
  <c r="K35" i="6"/>
  <c r="J35" i="6"/>
  <c r="F35" i="6"/>
  <c r="E35" i="6"/>
  <c r="C35" i="6"/>
  <c r="H16" i="8" l="1"/>
  <c r="H17" i="8" s="1"/>
  <c r="H18" i="8" s="1"/>
  <c r="H19" i="8" s="1"/>
  <c r="H20" i="8" s="1"/>
  <c r="H21" i="8" s="1"/>
  <c r="H22" i="8" s="1"/>
  <c r="H23" i="8" s="1"/>
  <c r="H24" i="8" s="1"/>
  <c r="H25" i="8" s="1"/>
  <c r="AD6" i="6"/>
  <c r="AD7" i="6" s="1"/>
  <c r="AD8" i="6" s="1"/>
  <c r="AD9" i="6" s="1"/>
  <c r="AD10" i="6" s="1"/>
  <c r="AD11" i="6" s="1"/>
  <c r="AD12" i="6" s="1"/>
  <c r="AD13" i="6" s="1"/>
  <c r="AD14" i="6" s="1"/>
  <c r="AD15" i="6" s="1"/>
  <c r="AD16" i="6" s="1"/>
  <c r="AD17" i="6" s="1"/>
  <c r="AD18" i="6" s="1"/>
  <c r="AD19" i="6" s="1"/>
  <c r="AD20" i="6" s="1"/>
  <c r="AD21" i="6" s="1"/>
  <c r="G47" i="6"/>
  <c r="P5" i="7"/>
  <c r="E48" i="6"/>
  <c r="X6" i="6"/>
  <c r="X7" i="6" s="1"/>
  <c r="X8" i="6" s="1"/>
  <c r="X9" i="6" s="1"/>
  <c r="X10" i="6" s="1"/>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6" i="6" s="1"/>
  <c r="F47" i="6"/>
  <c r="G35" i="6"/>
  <c r="H5" i="6"/>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D71" i="5"/>
  <c r="D21" i="5"/>
  <c r="H26" i="8" l="1"/>
  <c r="H27" i="8" s="1"/>
  <c r="H28" i="8" s="1"/>
  <c r="H29" i="8" s="1"/>
  <c r="H30" i="8" s="1"/>
  <c r="H31" i="8" s="1"/>
  <c r="P29" i="8"/>
  <c r="P30" i="8" s="1"/>
  <c r="P31" i="8" s="1"/>
  <c r="X29" i="8"/>
  <c r="X30" i="8" s="1"/>
  <c r="X31" i="8" s="1"/>
  <c r="X5" i="7"/>
  <c r="F48" i="6"/>
  <c r="AD22" i="6"/>
  <c r="AD23" i="6" s="1"/>
  <c r="AD24" i="6" s="1"/>
  <c r="AD25" i="6" s="1"/>
  <c r="AD26" i="6" s="1"/>
  <c r="AD27" i="6" s="1"/>
  <c r="AD28" i="6" s="1"/>
  <c r="AD29" i="6" s="1"/>
  <c r="AD30" i="6" s="1"/>
  <c r="AD31" i="6" s="1"/>
  <c r="AD32" i="6" s="1"/>
  <c r="AD33" i="6" s="1"/>
  <c r="AD34" i="6" s="1"/>
  <c r="AD36" i="6" s="1"/>
  <c r="H6"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6" i="6" s="1"/>
  <c r="D48" i="6" s="1"/>
  <c r="D47" i="6"/>
  <c r="E48" i="7"/>
  <c r="P37" i="7"/>
  <c r="P6" i="7"/>
  <c r="P7" i="7" s="1"/>
  <c r="P8" i="7" s="1"/>
  <c r="P9" i="7" s="1"/>
  <c r="P10" i="7" s="1"/>
  <c r="P11" i="7"/>
  <c r="P12" i="7" s="1"/>
  <c r="P13" i="7" s="1"/>
  <c r="P14" i="7" s="1"/>
  <c r="P15" i="7" s="1"/>
  <c r="P16" i="7" s="1"/>
  <c r="P17" i="7" s="1"/>
  <c r="P18" i="7" s="1"/>
  <c r="P19" i="7" s="1"/>
  <c r="P20" i="7" s="1"/>
  <c r="P21" i="7" s="1"/>
  <c r="P22" i="7" s="1"/>
  <c r="D67" i="5"/>
  <c r="D68" i="5"/>
  <c r="D69" i="5"/>
  <c r="D70" i="5"/>
  <c r="D72" i="5"/>
  <c r="D73" i="5"/>
  <c r="D74" i="5"/>
  <c r="D75" i="5"/>
  <c r="D76" i="5"/>
  <c r="D77" i="5"/>
  <c r="D78" i="5"/>
  <c r="D79" i="5"/>
  <c r="D80" i="5"/>
  <c r="D81" i="5"/>
  <c r="D82" i="5"/>
  <c r="D66" i="5"/>
  <c r="D65" i="5"/>
  <c r="D64" i="5"/>
  <c r="D63" i="5"/>
  <c r="D62" i="5"/>
  <c r="D61" i="5"/>
  <c r="D60" i="5"/>
  <c r="D59" i="5"/>
  <c r="D58" i="5"/>
  <c r="D57" i="5"/>
  <c r="D56" i="5"/>
  <c r="D55" i="5"/>
  <c r="D54" i="5"/>
  <c r="D53" i="5"/>
  <c r="D89" i="5"/>
  <c r="D88" i="5"/>
  <c r="D87" i="5"/>
  <c r="D86" i="5"/>
  <c r="D85" i="5"/>
  <c r="D84" i="5"/>
  <c r="D83" i="5"/>
  <c r="D52" i="5"/>
  <c r="D51" i="5"/>
  <c r="D50" i="5"/>
  <c r="D49" i="5"/>
  <c r="D48" i="5"/>
  <c r="D47" i="5"/>
  <c r="D46" i="5"/>
  <c r="D45" i="5"/>
  <c r="D44" i="5"/>
  <c r="D43" i="5"/>
  <c r="D42" i="5"/>
  <c r="D41" i="5"/>
  <c r="D26" i="5"/>
  <c r="D25" i="5"/>
  <c r="D24" i="5"/>
  <c r="D23" i="5"/>
  <c r="D22" i="5"/>
  <c r="D20" i="5"/>
  <c r="D19" i="5"/>
  <c r="D31" i="5"/>
  <c r="D32" i="5"/>
  <c r="D33" i="5"/>
  <c r="D34" i="5"/>
  <c r="D35" i="5"/>
  <c r="D36" i="5"/>
  <c r="D30" i="5"/>
  <c r="D29" i="5"/>
  <c r="X32" i="8" l="1"/>
  <c r="X34" i="8" s="1"/>
  <c r="P32" i="8"/>
  <c r="P34" i="8" s="1"/>
  <c r="H32" i="8"/>
  <c r="H34" i="8" s="1"/>
  <c r="F48" i="7"/>
  <c r="X37" i="7"/>
  <c r="X6" i="7"/>
  <c r="X7" i="7" s="1"/>
  <c r="X8" i="7" s="1"/>
  <c r="X9" i="7" s="1"/>
  <c r="X10" i="7" s="1"/>
  <c r="X11" i="7" s="1"/>
  <c r="X12" i="7" s="1"/>
  <c r="X13" i="7" s="1"/>
  <c r="X14" i="7" s="1"/>
  <c r="X15" i="7" s="1"/>
  <c r="X16" i="7" s="1"/>
  <c r="X17" i="7" s="1"/>
  <c r="X18" i="7" s="1"/>
  <c r="X19" i="7" s="1"/>
  <c r="X20" i="7" s="1"/>
  <c r="X21" i="7" s="1"/>
  <c r="X22" i="7" s="1"/>
  <c r="X23" i="7" s="1"/>
  <c r="X24" i="7" s="1"/>
  <c r="X25" i="7" s="1"/>
  <c r="X26" i="7" s="1"/>
  <c r="X27" i="7" s="1"/>
  <c r="X28" i="7" s="1"/>
  <c r="X29" i="7" s="1"/>
  <c r="X30" i="7" s="1"/>
  <c r="X31" i="7" s="1"/>
  <c r="X32" i="7" s="1"/>
  <c r="X33" i="7" s="1"/>
  <c r="X34" i="7" s="1"/>
  <c r="X35" i="7" s="1"/>
  <c r="X36" i="7" s="1"/>
  <c r="X38" i="7" s="1"/>
  <c r="F49" i="7" s="1"/>
  <c r="AD5" i="7"/>
  <c r="G48" i="6"/>
  <c r="P23" i="7"/>
  <c r="P24" i="7" s="1"/>
  <c r="P25" i="7" s="1"/>
  <c r="P26" i="7" s="1"/>
  <c r="P27" i="7" s="1"/>
  <c r="P28" i="7" s="1"/>
  <c r="P29" i="7" s="1"/>
  <c r="P30" i="7" s="1"/>
  <c r="AC92" i="5"/>
  <c r="AB92" i="5"/>
  <c r="AA92" i="5"/>
  <c r="Z92" i="5"/>
  <c r="V92" i="5"/>
  <c r="U92" i="5"/>
  <c r="T92" i="5"/>
  <c r="S92" i="5"/>
  <c r="R92" i="5"/>
  <c r="O92" i="5"/>
  <c r="N92" i="5"/>
  <c r="M92" i="5"/>
  <c r="L92" i="5"/>
  <c r="K92" i="5"/>
  <c r="J92" i="5"/>
  <c r="D91" i="5"/>
  <c r="D90" i="5"/>
  <c r="D40" i="5"/>
  <c r="D39" i="5"/>
  <c r="D38" i="5"/>
  <c r="D37" i="5"/>
  <c r="D28" i="5"/>
  <c r="D27" i="5"/>
  <c r="F92" i="5"/>
  <c r="E92" i="5"/>
  <c r="D18" i="5"/>
  <c r="D17" i="5"/>
  <c r="D16" i="5"/>
  <c r="D15" i="5"/>
  <c r="D14" i="5"/>
  <c r="D13" i="5"/>
  <c r="D12" i="5"/>
  <c r="D11" i="5"/>
  <c r="W92" i="5"/>
  <c r="D10" i="5"/>
  <c r="D9" i="5"/>
  <c r="D8" i="5"/>
  <c r="D7" i="5"/>
  <c r="AD6" i="5"/>
  <c r="AD7" i="5" s="1"/>
  <c r="AD8" i="5" s="1"/>
  <c r="AD9" i="5" s="1"/>
  <c r="AD10" i="5" s="1"/>
  <c r="AD11" i="5" s="1"/>
  <c r="AD12" i="5" s="1"/>
  <c r="AD13" i="5" s="1"/>
  <c r="AD14" i="5" s="1"/>
  <c r="AD15" i="5" s="1"/>
  <c r="AD16" i="5" s="1"/>
  <c r="AD17" i="5" s="1"/>
  <c r="AD18" i="5" s="1"/>
  <c r="X6" i="5"/>
  <c r="X7" i="5" s="1"/>
  <c r="X8" i="5" s="1"/>
  <c r="X9" i="5" s="1"/>
  <c r="X10" i="5" s="1"/>
  <c r="X11" i="5" s="1"/>
  <c r="X12" i="5" s="1"/>
  <c r="X13" i="5" s="1"/>
  <c r="X14" i="5" s="1"/>
  <c r="X15" i="5" s="1"/>
  <c r="X16" i="5" s="1"/>
  <c r="X17" i="5" s="1"/>
  <c r="X18" i="5" s="1"/>
  <c r="P6" i="5"/>
  <c r="P7" i="5" s="1"/>
  <c r="P8" i="5" s="1"/>
  <c r="P9" i="5" s="1"/>
  <c r="P10" i="5" s="1"/>
  <c r="P11" i="5" s="1"/>
  <c r="P12" i="5" s="1"/>
  <c r="P13" i="5" s="1"/>
  <c r="P14" i="5" s="1"/>
  <c r="P15" i="5" s="1"/>
  <c r="P16" i="5" s="1"/>
  <c r="P17" i="5" s="1"/>
  <c r="P18" i="5" s="1"/>
  <c r="C92" i="5"/>
  <c r="H5" i="5"/>
  <c r="E39" i="8" l="1"/>
  <c r="P5" i="9"/>
  <c r="X5" i="9"/>
  <c r="F39" i="8"/>
  <c r="D39" i="8"/>
  <c r="H5" i="9"/>
  <c r="G48" i="7"/>
  <c r="AD37" i="7"/>
  <c r="AD6" i="7"/>
  <c r="AD7" i="7" s="1"/>
  <c r="AD8" i="7" s="1"/>
  <c r="AD9" i="7" s="1"/>
  <c r="AD10" i="7" s="1"/>
  <c r="AD11" i="7" s="1"/>
  <c r="AD12" i="7" s="1"/>
  <c r="AD13" i="7" s="1"/>
  <c r="AD14" i="7" s="1"/>
  <c r="AD15" i="7" s="1"/>
  <c r="AD16" i="7" s="1"/>
  <c r="AD17" i="7" s="1"/>
  <c r="AD18" i="7" s="1"/>
  <c r="AD19" i="7" s="1"/>
  <c r="AD20" i="7" s="1"/>
  <c r="AD21" i="7" s="1"/>
  <c r="AD22" i="7" s="1"/>
  <c r="AD23" i="7" s="1"/>
  <c r="AD24" i="7" s="1"/>
  <c r="AD25" i="7" s="1"/>
  <c r="AD26" i="7" s="1"/>
  <c r="H5" i="7"/>
  <c r="P31" i="7"/>
  <c r="P32" i="7" s="1"/>
  <c r="P33" i="7" s="1"/>
  <c r="P34" i="7" s="1"/>
  <c r="P35" i="7" s="1"/>
  <c r="P36" i="7" s="1"/>
  <c r="P38" i="7" s="1"/>
  <c r="P19" i="5"/>
  <c r="P20" i="5" s="1"/>
  <c r="P21" i="5" s="1"/>
  <c r="P22" i="5" s="1"/>
  <c r="P23" i="5" s="1"/>
  <c r="P24" i="5" s="1"/>
  <c r="X19" i="5"/>
  <c r="X20" i="5" s="1"/>
  <c r="X21" i="5" s="1"/>
  <c r="X22" i="5" s="1"/>
  <c r="X23" i="5" s="1"/>
  <c r="AD19" i="5"/>
  <c r="D6" i="5"/>
  <c r="D92" i="5" s="1"/>
  <c r="G33" i="4"/>
  <c r="G32" i="4"/>
  <c r="G31" i="4"/>
  <c r="G30" i="4"/>
  <c r="G29" i="4"/>
  <c r="G28" i="4"/>
  <c r="G27" i="4"/>
  <c r="G26" i="4"/>
  <c r="G25" i="4"/>
  <c r="G24" i="4"/>
  <c r="G23" i="4"/>
  <c r="G22" i="4"/>
  <c r="G21" i="4"/>
  <c r="G20" i="4"/>
  <c r="G18" i="4"/>
  <c r="G17" i="4"/>
  <c r="G16" i="4"/>
  <c r="G15" i="4"/>
  <c r="G14" i="4"/>
  <c r="G13" i="4"/>
  <c r="G12" i="4"/>
  <c r="G11" i="4"/>
  <c r="G10" i="4"/>
  <c r="G9" i="4"/>
  <c r="G6" i="4"/>
  <c r="G8" i="4"/>
  <c r="G7" i="4"/>
  <c r="D33" i="4"/>
  <c r="D17" i="4"/>
  <c r="D18" i="4"/>
  <c r="D19" i="4"/>
  <c r="D20" i="4"/>
  <c r="D21" i="4"/>
  <c r="D22" i="4"/>
  <c r="D23" i="4"/>
  <c r="D24" i="4"/>
  <c r="D25" i="4"/>
  <c r="D26" i="4"/>
  <c r="D27" i="4"/>
  <c r="D28" i="4"/>
  <c r="D29" i="4"/>
  <c r="D30" i="4"/>
  <c r="D16" i="4"/>
  <c r="D15" i="4"/>
  <c r="D14" i="4"/>
  <c r="D13" i="4"/>
  <c r="D12" i="4"/>
  <c r="D11" i="4"/>
  <c r="D10" i="4"/>
  <c r="D9" i="4"/>
  <c r="D8" i="4"/>
  <c r="D7" i="4"/>
  <c r="O34" i="4"/>
  <c r="N34" i="4"/>
  <c r="M34" i="4"/>
  <c r="L34" i="4"/>
  <c r="K34" i="4"/>
  <c r="J34" i="4"/>
  <c r="V34" i="4"/>
  <c r="U34" i="4"/>
  <c r="T34" i="4"/>
  <c r="S34" i="4"/>
  <c r="R34" i="4"/>
  <c r="F19" i="4"/>
  <c r="F34" i="4" s="1"/>
  <c r="E18" i="4"/>
  <c r="D32" i="4"/>
  <c r="D31" i="4"/>
  <c r="C6" i="4"/>
  <c r="D6" i="4" s="1"/>
  <c r="D34" i="4" s="1"/>
  <c r="X6" i="9" l="1"/>
  <c r="X7" i="9" s="1"/>
  <c r="X8" i="9" s="1"/>
  <c r="X9" i="9" s="1"/>
  <c r="X10" i="9" s="1"/>
  <c r="X11" i="9" s="1"/>
  <c r="X12" i="9" s="1"/>
  <c r="X13" i="9" s="1"/>
  <c r="X14" i="9" s="1"/>
  <c r="X15" i="9" s="1"/>
  <c r="X16" i="9" s="1"/>
  <c r="X17" i="9" s="1"/>
  <c r="X18" i="9" s="1"/>
  <c r="X19" i="9" s="1"/>
  <c r="X20" i="9" s="1"/>
  <c r="X21" i="9" s="1"/>
  <c r="X23" i="9" s="1"/>
  <c r="X22" i="9"/>
  <c r="P6" i="9"/>
  <c r="P7" i="9" s="1"/>
  <c r="P8" i="9" s="1"/>
  <c r="P9" i="9" s="1"/>
  <c r="P10" i="9" s="1"/>
  <c r="P11" i="9" s="1"/>
  <c r="P12" i="9" s="1"/>
  <c r="P13" i="9" s="1"/>
  <c r="P14" i="9" s="1"/>
  <c r="P15" i="9" s="1"/>
  <c r="P16" i="9" s="1"/>
  <c r="P17" i="9" s="1"/>
  <c r="P18" i="9" s="1"/>
  <c r="P19" i="9" s="1"/>
  <c r="P20" i="9" s="1"/>
  <c r="P21" i="9" s="1"/>
  <c r="P23" i="9" s="1"/>
  <c r="P22" i="9"/>
  <c r="H6" i="9"/>
  <c r="H7" i="9" s="1"/>
  <c r="H8" i="9" s="1"/>
  <c r="H9" i="9" s="1"/>
  <c r="H10" i="9" s="1"/>
  <c r="H11" i="9" s="1"/>
  <c r="H12" i="9" s="1"/>
  <c r="H13" i="9" s="1"/>
  <c r="H14" i="9" s="1"/>
  <c r="H15" i="9" s="1"/>
  <c r="H16" i="9" s="1"/>
  <c r="H17" i="9" s="1"/>
  <c r="H18" i="9" s="1"/>
  <c r="H19" i="9" s="1"/>
  <c r="H20" i="9" s="1"/>
  <c r="H22" i="9"/>
  <c r="E49" i="7"/>
  <c r="H40" i="7"/>
  <c r="H37" i="7"/>
  <c r="D48" i="7"/>
  <c r="H6" i="7"/>
  <c r="H7" i="7" s="1"/>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8" i="7" s="1"/>
  <c r="D49" i="7" s="1"/>
  <c r="AD20" i="5"/>
  <c r="AD21" i="5" s="1"/>
  <c r="AD22" i="5"/>
  <c r="AD23" i="5" s="1"/>
  <c r="AD24" i="5" s="1"/>
  <c r="AD25" i="5" s="1"/>
  <c r="AD26" i="5" s="1"/>
  <c r="X24" i="5"/>
  <c r="X25" i="5" s="1"/>
  <c r="X26" i="5" s="1"/>
  <c r="X27" i="5" s="1"/>
  <c r="X28" i="5" s="1"/>
  <c r="X29" i="5" s="1"/>
  <c r="X30" i="5" s="1"/>
  <c r="X31" i="5" s="1"/>
  <c r="X32" i="5" s="1"/>
  <c r="X33" i="5" s="1"/>
  <c r="X34" i="5" s="1"/>
  <c r="X35" i="5" s="1"/>
  <c r="X36" i="5" s="1"/>
  <c r="X37" i="5" s="1"/>
  <c r="X38" i="5" s="1"/>
  <c r="X39" i="5" s="1"/>
  <c r="X40" i="5" s="1"/>
  <c r="P25" i="5"/>
  <c r="P26" i="5" s="1"/>
  <c r="P27" i="5" s="1"/>
  <c r="P28" i="5" s="1"/>
  <c r="P29" i="5" s="1"/>
  <c r="P30" i="5" s="1"/>
  <c r="P31" i="5" s="1"/>
  <c r="P32" i="5" s="1"/>
  <c r="P33" i="5" s="1"/>
  <c r="P34" i="5" s="1"/>
  <c r="P35" i="5" s="1"/>
  <c r="P36" i="5" s="1"/>
  <c r="P37" i="5" s="1"/>
  <c r="P38" i="5" s="1"/>
  <c r="P39" i="5" s="1"/>
  <c r="P40" i="5" s="1"/>
  <c r="H6" i="5"/>
  <c r="H7" i="5" s="1"/>
  <c r="H8" i="5" s="1"/>
  <c r="H9" i="5" s="1"/>
  <c r="H10" i="5" s="1"/>
  <c r="H11" i="5" s="1"/>
  <c r="H12" i="5" s="1"/>
  <c r="H13" i="5" s="1"/>
  <c r="H14" i="5" s="1"/>
  <c r="H15" i="5" s="1"/>
  <c r="H16" i="5" s="1"/>
  <c r="H17" i="5" s="1"/>
  <c r="H18" i="5" s="1"/>
  <c r="G92" i="5"/>
  <c r="G19" i="4"/>
  <c r="G34" i="4"/>
  <c r="H21" i="9" l="1"/>
  <c r="H23" i="9" s="1"/>
  <c r="D30" i="9" s="1"/>
  <c r="X41" i="5"/>
  <c r="X42" i="5" s="1"/>
  <c r="P41" i="5"/>
  <c r="P42" i="5" s="1"/>
  <c r="AD27" i="5"/>
  <c r="AD28" i="5" s="1"/>
  <c r="AD29" i="5" s="1"/>
  <c r="AD30" i="5" s="1"/>
  <c r="AD31" i="5" s="1"/>
  <c r="AD32" i="5" s="1"/>
  <c r="AD33" i="5" s="1"/>
  <c r="AD34" i="5" s="1"/>
  <c r="AD35" i="5" s="1"/>
  <c r="AD36" i="5" s="1"/>
  <c r="AD37" i="5" s="1"/>
  <c r="AD38" i="5" s="1"/>
  <c r="AD39" i="5" s="1"/>
  <c r="AD40" i="5" s="1"/>
  <c r="H19" i="5"/>
  <c r="H20" i="5" s="1"/>
  <c r="H21" i="5" s="1"/>
  <c r="H22" i="5" s="1"/>
  <c r="H23" i="5" s="1"/>
  <c r="H24" i="5" s="1"/>
  <c r="H25" i="5" s="1"/>
  <c r="H26" i="5" s="1"/>
  <c r="AA34" i="4"/>
  <c r="W10" i="4"/>
  <c r="W34" i="4" s="1"/>
  <c r="P6" i="4"/>
  <c r="P7" i="4" s="1"/>
  <c r="P8" i="4" s="1"/>
  <c r="P9" i="4" s="1"/>
  <c r="P10" i="4" s="1"/>
  <c r="P11" i="4" s="1"/>
  <c r="P12" i="4" s="1"/>
  <c r="P13" i="4" s="1"/>
  <c r="P14" i="4" s="1"/>
  <c r="P15" i="4" s="1"/>
  <c r="P16" i="4" s="1"/>
  <c r="P17" i="4" s="1"/>
  <c r="P18" i="4" s="1"/>
  <c r="P19" i="4" s="1"/>
  <c r="P20" i="4" s="1"/>
  <c r="P21" i="4" s="1"/>
  <c r="P22" i="4" s="1"/>
  <c r="P23" i="4" s="1"/>
  <c r="P24" i="4" s="1"/>
  <c r="P25" i="4" s="1"/>
  <c r="P26" i="4" s="1"/>
  <c r="X6" i="4"/>
  <c r="X7" i="4" s="1"/>
  <c r="X8" i="4" s="1"/>
  <c r="X9" i="4" s="1"/>
  <c r="H5" i="4"/>
  <c r="H6" i="4" s="1"/>
  <c r="H7" i="4" s="1"/>
  <c r="H8" i="4" s="1"/>
  <c r="H9" i="4" s="1"/>
  <c r="H10" i="4" s="1"/>
  <c r="H11" i="4" s="1"/>
  <c r="H12" i="4" s="1"/>
  <c r="H13" i="4" s="1"/>
  <c r="H14" i="4" s="1"/>
  <c r="H15" i="4" s="1"/>
  <c r="H16" i="4" s="1"/>
  <c r="H17" i="4" s="1"/>
  <c r="H18" i="4" s="1"/>
  <c r="H19" i="4" s="1"/>
  <c r="H20" i="4" s="1"/>
  <c r="H21" i="4" s="1"/>
  <c r="H22" i="4" s="1"/>
  <c r="H23" i="4" s="1"/>
  <c r="H24" i="4" s="1"/>
  <c r="H25" i="4" s="1"/>
  <c r="H26" i="4" s="1"/>
  <c r="H27" i="4" s="1"/>
  <c r="H28" i="4" s="1"/>
  <c r="H29" i="4" s="1"/>
  <c r="H30" i="4" s="1"/>
  <c r="H31" i="4" s="1"/>
  <c r="H32" i="4" s="1"/>
  <c r="H33" i="4" s="1"/>
  <c r="AC34" i="4"/>
  <c r="AB34" i="4"/>
  <c r="Z34" i="4"/>
  <c r="AD6" i="4"/>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P43" i="5" l="1"/>
  <c r="P44" i="5" s="1"/>
  <c r="P45" i="5" s="1"/>
  <c r="X43" i="5"/>
  <c r="X44" i="5" s="1"/>
  <c r="X45" i="5" s="1"/>
  <c r="AD41" i="5"/>
  <c r="AD42" i="5" s="1"/>
  <c r="H27" i="5"/>
  <c r="H28" i="5" s="1"/>
  <c r="H29" i="5" s="1"/>
  <c r="H30" i="5" s="1"/>
  <c r="H31" i="5" s="1"/>
  <c r="H32" i="5" s="1"/>
  <c r="H33" i="5" s="1"/>
  <c r="H34" i="5" s="1"/>
  <c r="H35" i="5" s="1"/>
  <c r="H36" i="5" s="1"/>
  <c r="H37" i="5" s="1"/>
  <c r="H38" i="5" s="1"/>
  <c r="H39" i="5" s="1"/>
  <c r="H40" i="5" s="1"/>
  <c r="AD28" i="4"/>
  <c r="AD29" i="4" s="1"/>
  <c r="P27" i="4"/>
  <c r="P28" i="4" s="1"/>
  <c r="P29" i="4" s="1"/>
  <c r="X10" i="4"/>
  <c r="X11" i="4" s="1"/>
  <c r="X12" i="4" s="1"/>
  <c r="X13" i="4" s="1"/>
  <c r="X14" i="4" s="1"/>
  <c r="X15" i="4" s="1"/>
  <c r="X16" i="4" s="1"/>
  <c r="C34" i="4"/>
  <c r="E34" i="4"/>
  <c r="E29" i="3"/>
  <c r="E26" i="3"/>
  <c r="E16" i="3"/>
  <c r="E14" i="3"/>
  <c r="F20" i="2"/>
  <c r="F10" i="2"/>
  <c r="F27" i="2" s="1"/>
  <c r="C27" i="3"/>
  <c r="F28" i="3"/>
  <c r="D28" i="3"/>
  <c r="F25" i="3"/>
  <c r="D25" i="3"/>
  <c r="D15" i="3"/>
  <c r="D13" i="3"/>
  <c r="C24" i="3"/>
  <c r="C23" i="3"/>
  <c r="C22" i="3"/>
  <c r="C21" i="3"/>
  <c r="C17" i="3"/>
  <c r="R31" i="3"/>
  <c r="Q31" i="3"/>
  <c r="P31" i="3"/>
  <c r="M31" i="3"/>
  <c r="K31" i="3"/>
  <c r="J31" i="3"/>
  <c r="I31" i="3"/>
  <c r="X46" i="5" l="1"/>
  <c r="X47" i="5" s="1"/>
  <c r="X48" i="5" s="1"/>
  <c r="X49" i="5" s="1"/>
  <c r="X50" i="5" s="1"/>
  <c r="P46" i="5"/>
  <c r="P47" i="5" s="1"/>
  <c r="P48" i="5" s="1"/>
  <c r="P49" i="5" s="1"/>
  <c r="P50" i="5" s="1"/>
  <c r="AD43" i="5"/>
  <c r="AD44" i="5" s="1"/>
  <c r="AD45" i="5" s="1"/>
  <c r="H41" i="5"/>
  <c r="H42" i="5" s="1"/>
  <c r="E31" i="3"/>
  <c r="P30" i="4"/>
  <c r="P31" i="4" s="1"/>
  <c r="P32" i="4" s="1"/>
  <c r="P33" i="4" s="1"/>
  <c r="P35" i="4" s="1"/>
  <c r="AD30" i="4"/>
  <c r="AD31" i="4" s="1"/>
  <c r="AD32" i="4" s="1"/>
  <c r="AD33" i="4" s="1"/>
  <c r="AD35" i="4" s="1"/>
  <c r="H35" i="4"/>
  <c r="X17" i="4"/>
  <c r="X18" i="4" s="1"/>
  <c r="X19" i="4" s="1"/>
  <c r="X20" i="4" s="1"/>
  <c r="X21" i="4" s="1"/>
  <c r="X22" i="4" s="1"/>
  <c r="X23" i="4" s="1"/>
  <c r="X24" i="4" s="1"/>
  <c r="X25" i="4" s="1"/>
  <c r="X26" i="4" s="1"/>
  <c r="X27" i="4" s="1"/>
  <c r="X28" i="4" s="1"/>
  <c r="X29" i="4" s="1"/>
  <c r="N12" i="3"/>
  <c r="F9" i="3"/>
  <c r="C9" i="3"/>
  <c r="F8" i="3"/>
  <c r="C8" i="3"/>
  <c r="F7" i="3"/>
  <c r="C7" i="3"/>
  <c r="F6" i="3"/>
  <c r="C6" i="3"/>
  <c r="S6" i="3"/>
  <c r="S7" i="3" s="1"/>
  <c r="S8" i="3" s="1"/>
  <c r="S9" i="3" s="1"/>
  <c r="S30" i="3" s="1"/>
  <c r="C26" i="3"/>
  <c r="C25" i="3"/>
  <c r="C20" i="3"/>
  <c r="C19" i="3"/>
  <c r="C18" i="3"/>
  <c r="C15" i="3"/>
  <c r="F13" i="3"/>
  <c r="D12" i="3"/>
  <c r="D31" i="3" s="1"/>
  <c r="G5" i="3"/>
  <c r="P51" i="5" l="1"/>
  <c r="P52" i="5" s="1"/>
  <c r="X51" i="5"/>
  <c r="X52" i="5" s="1"/>
  <c r="AD46" i="5"/>
  <c r="AD47" i="5" s="1"/>
  <c r="AD48" i="5" s="1"/>
  <c r="AD49" i="5" s="1"/>
  <c r="AD50" i="5" s="1"/>
  <c r="H43" i="5"/>
  <c r="H44" i="5" s="1"/>
  <c r="H45" i="5" s="1"/>
  <c r="X30" i="4"/>
  <c r="X31" i="4" s="1"/>
  <c r="X32" i="4" s="1"/>
  <c r="X33" i="4" s="1"/>
  <c r="X35" i="4" s="1"/>
  <c r="F31" i="3"/>
  <c r="C31" i="3"/>
  <c r="N13" i="3"/>
  <c r="N14" i="3" s="1"/>
  <c r="N15" i="3" s="1"/>
  <c r="N16" i="3" s="1"/>
  <c r="N17" i="3" s="1"/>
  <c r="N18" i="3" s="1"/>
  <c r="N19" i="3" s="1"/>
  <c r="N20" i="3" s="1"/>
  <c r="N21" i="3" s="1"/>
  <c r="N22" i="3" s="1"/>
  <c r="N23" i="3" s="1"/>
  <c r="N24" i="3" s="1"/>
  <c r="N25" i="3" s="1"/>
  <c r="N26" i="3" s="1"/>
  <c r="X53" i="5" l="1"/>
  <c r="X54" i="5" s="1"/>
  <c r="X55" i="5" s="1"/>
  <c r="X56" i="5" s="1"/>
  <c r="X57" i="5" s="1"/>
  <c r="X58" i="5" s="1"/>
  <c r="X59" i="5" s="1"/>
  <c r="X60" i="5" s="1"/>
  <c r="X61" i="5" s="1"/>
  <c r="X62" i="5" s="1"/>
  <c r="X63" i="5" s="1"/>
  <c r="X64" i="5" s="1"/>
  <c r="X65" i="5" s="1"/>
  <c r="X66" i="5" s="1"/>
  <c r="X67" i="5" s="1"/>
  <c r="X68" i="5" s="1"/>
  <c r="X69" i="5" s="1"/>
  <c r="X70" i="5" s="1"/>
  <c r="P53" i="5"/>
  <c r="P54" i="5" s="1"/>
  <c r="P55" i="5" s="1"/>
  <c r="P56" i="5" s="1"/>
  <c r="P57" i="5" s="1"/>
  <c r="P58" i="5" s="1"/>
  <c r="P59" i="5" s="1"/>
  <c r="P60" i="5" s="1"/>
  <c r="P61" i="5" s="1"/>
  <c r="P62" i="5" s="1"/>
  <c r="P63" i="5" s="1"/>
  <c r="P64" i="5" s="1"/>
  <c r="P65" i="5" s="1"/>
  <c r="P66" i="5" s="1"/>
  <c r="P67" i="5" s="1"/>
  <c r="P68" i="5" s="1"/>
  <c r="P69" i="5" s="1"/>
  <c r="P70" i="5" s="1"/>
  <c r="AD51" i="5"/>
  <c r="AD52" i="5" s="1"/>
  <c r="H46" i="5"/>
  <c r="H47" i="5" s="1"/>
  <c r="H48" i="5" s="1"/>
  <c r="H49" i="5" s="1"/>
  <c r="H50" i="5" s="1"/>
  <c r="N27" i="3"/>
  <c r="N28" i="3" s="1"/>
  <c r="N29" i="3" s="1"/>
  <c r="N30" i="3" s="1"/>
  <c r="G30" i="3" s="1"/>
  <c r="C34" i="3"/>
  <c r="X71" i="5" l="1"/>
  <c r="X72" i="5" s="1"/>
  <c r="X73" i="5" s="1"/>
  <c r="X74" i="5" s="1"/>
  <c r="X75" i="5" s="1"/>
  <c r="X76" i="5" s="1"/>
  <c r="X77" i="5" s="1"/>
  <c r="X78" i="5" s="1"/>
  <c r="X79" i="5" s="1"/>
  <c r="X80" i="5" s="1"/>
  <c r="X81" i="5" s="1"/>
  <c r="X82" i="5" s="1"/>
  <c r="X83" i="5" s="1"/>
  <c r="X84" i="5" s="1"/>
  <c r="X85" i="5" s="1"/>
  <c r="X86" i="5" s="1"/>
  <c r="X87" i="5" s="1"/>
  <c r="X88" i="5" s="1"/>
  <c r="X89" i="5" s="1"/>
  <c r="X90" i="5" s="1"/>
  <c r="X91" i="5" s="1"/>
  <c r="X93" i="5" s="1"/>
  <c r="P71" i="5"/>
  <c r="P72" i="5" s="1"/>
  <c r="P73" i="5" s="1"/>
  <c r="P74" i="5" s="1"/>
  <c r="P75" i="5" s="1"/>
  <c r="P76" i="5" s="1"/>
  <c r="P77" i="5" s="1"/>
  <c r="P78" i="5" s="1"/>
  <c r="P79" i="5" s="1"/>
  <c r="P80" i="5" s="1"/>
  <c r="P81" i="5" s="1"/>
  <c r="P82" i="5" s="1"/>
  <c r="P83" i="5" s="1"/>
  <c r="P84" i="5" s="1"/>
  <c r="P85" i="5" s="1"/>
  <c r="P86" i="5" s="1"/>
  <c r="P87" i="5" s="1"/>
  <c r="P88" i="5" s="1"/>
  <c r="P89" i="5" s="1"/>
  <c r="P90" i="5" s="1"/>
  <c r="P91" i="5" s="1"/>
  <c r="P93" i="5" s="1"/>
  <c r="AD53" i="5"/>
  <c r="AD54" i="5" s="1"/>
  <c r="AD55" i="5" s="1"/>
  <c r="AD56" i="5" s="1"/>
  <c r="AD57" i="5" s="1"/>
  <c r="AD58" i="5" s="1"/>
  <c r="AD59" i="5" s="1"/>
  <c r="AD60" i="5" s="1"/>
  <c r="AD61" i="5" s="1"/>
  <c r="AD62" i="5" s="1"/>
  <c r="AD63" i="5" s="1"/>
  <c r="AD64" i="5" s="1"/>
  <c r="AD65" i="5" s="1"/>
  <c r="AD66" i="5" s="1"/>
  <c r="AD67" i="5" s="1"/>
  <c r="AD68" i="5" s="1"/>
  <c r="AD69" i="5" s="1"/>
  <c r="AD70" i="5" s="1"/>
  <c r="H51" i="5"/>
  <c r="H52" i="5" s="1"/>
  <c r="T27" i="2"/>
  <c r="S27" i="2"/>
  <c r="Q27" i="2"/>
  <c r="N27" i="2"/>
  <c r="L27" i="2"/>
  <c r="K27" i="2"/>
  <c r="J27" i="2"/>
  <c r="G25" i="2"/>
  <c r="G24" i="2"/>
  <c r="D23" i="2"/>
  <c r="D22" i="2"/>
  <c r="G21" i="2"/>
  <c r="E19" i="2"/>
  <c r="C18" i="2"/>
  <c r="C17" i="2"/>
  <c r="C27" i="2" s="1"/>
  <c r="D16" i="2"/>
  <c r="G15" i="2"/>
  <c r="D15" i="2"/>
  <c r="G14" i="2"/>
  <c r="D14" i="2"/>
  <c r="G13" i="2"/>
  <c r="D13" i="2"/>
  <c r="G12" i="2"/>
  <c r="D12" i="2"/>
  <c r="G11" i="2"/>
  <c r="E9" i="2"/>
  <c r="O8" i="2"/>
  <c r="O9" i="2" s="1"/>
  <c r="O10" i="2" s="1"/>
  <c r="O11" i="2" s="1"/>
  <c r="O12" i="2" s="1"/>
  <c r="O13" i="2" s="1"/>
  <c r="O14" i="2" s="1"/>
  <c r="O15" i="2" s="1"/>
  <c r="O16" i="2" s="1"/>
  <c r="O17" i="2" s="1"/>
  <c r="O18" i="2" s="1"/>
  <c r="O19" i="2" s="1"/>
  <c r="O20" i="2" s="1"/>
  <c r="O21" i="2" s="1"/>
  <c r="O22" i="2" s="1"/>
  <c r="O23" i="2" s="1"/>
  <c r="O24" i="2" s="1"/>
  <c r="O25" i="2" s="1"/>
  <c r="O26" i="2" s="1"/>
  <c r="G8" i="2"/>
  <c r="G7" i="2"/>
  <c r="D7" i="2"/>
  <c r="U6" i="2"/>
  <c r="U7" i="2" s="1"/>
  <c r="U8" i="2" s="1"/>
  <c r="U9" i="2" s="1"/>
  <c r="U10" i="2" s="1"/>
  <c r="U11" i="2" s="1"/>
  <c r="U12" i="2" s="1"/>
  <c r="U13" i="2" s="1"/>
  <c r="U14" i="2" s="1"/>
  <c r="U15" i="2" s="1"/>
  <c r="U16" i="2" s="1"/>
  <c r="U17" i="2" s="1"/>
  <c r="U18" i="2" s="1"/>
  <c r="U19" i="2" s="1"/>
  <c r="U20" i="2" s="1"/>
  <c r="U21" i="2" s="1"/>
  <c r="U22" i="2" s="1"/>
  <c r="U23" i="2" s="1"/>
  <c r="U24" i="2" s="1"/>
  <c r="U25" i="2" s="1"/>
  <c r="U26" i="2" s="1"/>
  <c r="G6" i="2"/>
  <c r="D6" i="2"/>
  <c r="H5" i="2"/>
  <c r="E27" i="2" l="1"/>
  <c r="AD71" i="5"/>
  <c r="AD72" i="5" s="1"/>
  <c r="AD73" i="5" s="1"/>
  <c r="AD74" i="5" s="1"/>
  <c r="AD75" i="5" s="1"/>
  <c r="AD76" i="5" s="1"/>
  <c r="AD77" i="5" s="1"/>
  <c r="AD78" i="5" s="1"/>
  <c r="AD79" i="5" s="1"/>
  <c r="AD80" i="5" s="1"/>
  <c r="AD81" i="5" s="1"/>
  <c r="AD82" i="5" s="1"/>
  <c r="AD83" i="5" s="1"/>
  <c r="AD84" i="5" s="1"/>
  <c r="AD85" i="5" s="1"/>
  <c r="AD86" i="5" s="1"/>
  <c r="AD87" i="5" s="1"/>
  <c r="AD88" i="5" s="1"/>
  <c r="AD89" i="5" s="1"/>
  <c r="AD90" i="5" s="1"/>
  <c r="AD91" i="5" s="1"/>
  <c r="AD93" i="5" s="1"/>
  <c r="H53" i="5"/>
  <c r="H54" i="5" s="1"/>
  <c r="H55" i="5" s="1"/>
  <c r="H56" i="5" s="1"/>
  <c r="H57" i="5" s="1"/>
  <c r="H58" i="5" s="1"/>
  <c r="H59" i="5" s="1"/>
  <c r="H60" i="5" s="1"/>
  <c r="H61" i="5" s="1"/>
  <c r="H62" i="5" s="1"/>
  <c r="H63" i="5" s="1"/>
  <c r="H64" i="5" s="1"/>
  <c r="H65" i="5" s="1"/>
  <c r="H66" i="5" s="1"/>
  <c r="H67" i="5" s="1"/>
  <c r="H68" i="5" s="1"/>
  <c r="H69" i="5" s="1"/>
  <c r="H70" i="5" s="1"/>
  <c r="D27" i="2"/>
  <c r="G27" i="2"/>
  <c r="C30" i="2" s="1"/>
  <c r="H6" i="2"/>
  <c r="H7" i="2" s="1"/>
  <c r="H8" i="2" s="1"/>
  <c r="H9" i="2" s="1"/>
  <c r="H10" i="2" s="1"/>
  <c r="H11" i="2" s="1"/>
  <c r="H12" i="2" s="1"/>
  <c r="H13" i="2" s="1"/>
  <c r="H14" i="2" s="1"/>
  <c r="H15" i="2" s="1"/>
  <c r="H16" i="2" s="1"/>
  <c r="H17" i="2" s="1"/>
  <c r="H18" i="2" s="1"/>
  <c r="H19" i="2" s="1"/>
  <c r="H20" i="2" s="1"/>
  <c r="H21" i="2" s="1"/>
  <c r="H22" i="2" s="1"/>
  <c r="H23" i="2" s="1"/>
  <c r="H24" i="2" s="1"/>
  <c r="H25" i="2" s="1"/>
  <c r="H26" i="2" s="1"/>
  <c r="E25" i="1"/>
  <c r="F5" i="1"/>
  <c r="E27" i="1"/>
  <c r="E26" i="1"/>
  <c r="C27" i="1"/>
  <c r="C26" i="1"/>
  <c r="C7" i="1"/>
  <c r="C6" i="1"/>
  <c r="H71" i="5" l="1"/>
  <c r="H72" i="5" s="1"/>
  <c r="H73" i="5" s="1"/>
  <c r="H74" i="5" s="1"/>
  <c r="H75" i="5" s="1"/>
  <c r="H76" i="5" s="1"/>
  <c r="H77" i="5" s="1"/>
  <c r="H78" i="5" s="1"/>
  <c r="H79" i="5" s="1"/>
  <c r="H80" i="5" s="1"/>
  <c r="H81" i="5" s="1"/>
  <c r="H82" i="5" s="1"/>
  <c r="H83" i="5" s="1"/>
  <c r="H84" i="5" s="1"/>
  <c r="H85" i="5" s="1"/>
  <c r="H86" i="5" s="1"/>
  <c r="H87" i="5" s="1"/>
  <c r="H88" i="5" s="1"/>
  <c r="H89" i="5" s="1"/>
  <c r="H90" i="5" s="1"/>
  <c r="H91" i="5" s="1"/>
  <c r="H93" i="5" s="1"/>
  <c r="P6" i="1"/>
  <c r="R6" i="1" s="1"/>
  <c r="M8" i="1"/>
  <c r="M9" i="1" s="1"/>
  <c r="M10" i="1" s="1"/>
  <c r="M11" i="1" s="1"/>
  <c r="M12" i="1" s="1"/>
  <c r="M13" i="1" s="1"/>
  <c r="M14" i="1" s="1"/>
  <c r="M15" i="1" s="1"/>
  <c r="M16" i="1" s="1"/>
  <c r="M17" i="1" s="1"/>
  <c r="M18" i="1" s="1"/>
  <c r="M19" i="1" s="1"/>
  <c r="M20" i="1" s="1"/>
  <c r="M21" i="1" s="1"/>
  <c r="M22" i="1" s="1"/>
  <c r="M23" i="1" s="1"/>
  <c r="M24" i="1" s="1"/>
  <c r="E21" i="1"/>
  <c r="E15" i="1"/>
  <c r="Q29" i="1"/>
  <c r="E7" i="1"/>
  <c r="P29" i="1"/>
  <c r="J29" i="1"/>
  <c r="H29" i="1"/>
  <c r="C24" i="1"/>
  <c r="C23" i="1"/>
  <c r="D20" i="1"/>
  <c r="D29" i="1" s="1"/>
  <c r="C17" i="1"/>
  <c r="C16" i="1"/>
  <c r="C14" i="1"/>
  <c r="C13" i="1"/>
  <c r="C11" i="1"/>
  <c r="R7" i="1" l="1"/>
  <c r="R8" i="1" s="1"/>
  <c r="R9" i="1" s="1"/>
  <c r="M25" i="1"/>
  <c r="M26" i="1" s="1"/>
  <c r="M27" i="1" s="1"/>
  <c r="M28" i="1" s="1"/>
  <c r="E6" i="1"/>
  <c r="C29" i="1"/>
  <c r="O29" i="1"/>
  <c r="E29" i="1" l="1"/>
  <c r="E31" i="1" s="1"/>
  <c r="F6" i="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R10" i="1"/>
  <c r="R11" i="1" s="1"/>
  <c r="R12" i="1" s="1"/>
  <c r="R13" i="1" s="1"/>
  <c r="R14" i="1" s="1"/>
  <c r="R15" i="1" s="1"/>
  <c r="R16" i="1" s="1"/>
  <c r="R17" i="1" s="1"/>
  <c r="R18" i="1" s="1"/>
  <c r="R19" i="1" s="1"/>
  <c r="R20" i="1" s="1"/>
  <c r="R21" i="1" s="1"/>
  <c r="R22" i="1" s="1"/>
  <c r="R23" i="1" s="1"/>
  <c r="R24" i="1" s="1"/>
  <c r="R25" i="1" s="1"/>
  <c r="R26" i="1" s="1"/>
  <c r="R27" i="1" s="1"/>
  <c r="R28" i="1" s="1"/>
  <c r="I29" i="1"/>
  <c r="L29" i="1"/>
</calcChain>
</file>

<file path=xl/sharedStrings.xml><?xml version="1.0" encoding="utf-8"?>
<sst xmlns="http://schemas.openxmlformats.org/spreadsheetml/2006/main" count="1114" uniqueCount="363">
  <si>
    <t xml:space="preserve"> </t>
  </si>
  <si>
    <t>deposit check from Network For Good</t>
  </si>
  <si>
    <t>Return of funds inadvertently transferred out of acct. on 2/24/14</t>
  </si>
  <si>
    <t>4/2/2014</t>
  </si>
  <si>
    <t>5/6/2014</t>
  </si>
  <si>
    <t>Wire Transfer Fee</t>
  </si>
  <si>
    <t>5/12/2014</t>
  </si>
  <si>
    <t>5/28/2014</t>
  </si>
  <si>
    <t>6/30/2014</t>
  </si>
  <si>
    <t>7/16/2014</t>
  </si>
  <si>
    <t>Wire Transfer Outgoing, Asociacion Pro Agua del Pueblo</t>
  </si>
  <si>
    <t>7/31/2014</t>
  </si>
  <si>
    <t>Encoding Error (correction of bank error on 6/30/2014)</t>
  </si>
  <si>
    <t>9/18/2014</t>
  </si>
  <si>
    <t>10/27/2014</t>
  </si>
  <si>
    <t>12/10/2014</t>
  </si>
  <si>
    <t>Withdrawal</t>
  </si>
  <si>
    <t>TDBank checking acct</t>
  </si>
  <si>
    <t>PayPal Acct.</t>
  </si>
  <si>
    <t>Fees</t>
  </si>
  <si>
    <t>Fees charged by PayPal</t>
  </si>
  <si>
    <t>TOTALS FOR 2014:</t>
  </si>
  <si>
    <t xml:space="preserve">WITHDRAWALS  </t>
  </si>
  <si>
    <t>Transfers to the TDBank checking acct</t>
  </si>
  <si>
    <t xml:space="preserve">DEPOSITS  </t>
  </si>
  <si>
    <t>CONSOLIDATED STATEMENT OF ALL INCOME AND EXPENSES IN 2014</t>
  </si>
  <si>
    <t>Transfers from PayPal account</t>
  </si>
  <si>
    <t>12/20/2014</t>
  </si>
  <si>
    <t>12/31/2014</t>
  </si>
  <si>
    <t>Donation via PayPal: from William Berg</t>
  </si>
  <si>
    <t>Donation via PayPal: from Steven Kramer</t>
  </si>
  <si>
    <t>various</t>
  </si>
  <si>
    <t>DATE</t>
  </si>
  <si>
    <t>DESCRIPTION OF TRANSACTION</t>
  </si>
  <si>
    <t>phone transfer to savings 3280740644: This transaction was an error that was corrected on 4/2/14</t>
  </si>
  <si>
    <t>DEPOSIT: small donation</t>
  </si>
  <si>
    <t>DEBIT: This was a bank error, which was corrected by the bank on 7/31/14</t>
  </si>
  <si>
    <t>DEPOSIT: Proceeds from the sale of 2 T-shirts by Remi Bagwell</t>
  </si>
  <si>
    <t>Electronic Payment-TD Bank payment to Bruce Clemens: This was to reimburse B. Clemens $92. for registration of our website and $47.99 for his Peoples Consultants/ Agua del Pueblo business cards</t>
  </si>
  <si>
    <t>DONATIONS TO THE PEOPLES CONSULTANTS</t>
  </si>
  <si>
    <t>FINANCIAL AND ADMINI-STRATIVE EXPENSES</t>
  </si>
  <si>
    <t>MISC DEPOSITS</t>
  </si>
  <si>
    <t>TOTAL OF BALANCES IN ALL ACCTS</t>
  </si>
  <si>
    <t>2014 FINANCIAL STATEMENT FOR THE PEOPLES CONSULTANTS</t>
  </si>
  <si>
    <t>DONATIONS  TO THE PEOPLES CONSULTANTS</t>
  </si>
  <si>
    <t>DONATIONS RECEIVED BY THE PEOPLES CONSULTANTS</t>
  </si>
  <si>
    <t>INCOME</t>
  </si>
  <si>
    <t>TRANSFERS OF FUNDS TO PROJECTS IN GUATEMALA</t>
  </si>
  <si>
    <t>Transfer from Paypal acct. to TDBank acct.</t>
  </si>
  <si>
    <t>* Note:</t>
  </si>
  <si>
    <t>TDBank balances are accurate for each date indicated.  However, PayPal balances are only accurate for the beginning and end of the year, because donations made on a variety of dates have been grouped together on lines 6 and 7, instead of being reported on the dates they took place.</t>
  </si>
  <si>
    <t>Acct. balance*</t>
  </si>
  <si>
    <t>2014 BEGINNING BALANCES IN ACCOUNTS</t>
  </si>
  <si>
    <t>BALANCES IN ACCTS. AT END OF YEAR:</t>
  </si>
  <si>
    <t>equals</t>
  </si>
  <si>
    <t>of donations</t>
  </si>
  <si>
    <t>received</t>
  </si>
  <si>
    <t>this year</t>
  </si>
  <si>
    <r>
      <t>Donations via PayPal:</t>
    </r>
    <r>
      <rPr>
        <b/>
        <sz val="12"/>
        <color theme="1"/>
        <rFont val="Calibri"/>
        <family val="2"/>
        <scheme val="minor"/>
      </rPr>
      <t xml:space="preserve"> Total in 2014 from Roy Clemens</t>
    </r>
  </si>
  <si>
    <r>
      <t xml:space="preserve">Donations via PayPal: </t>
    </r>
    <r>
      <rPr>
        <b/>
        <sz val="10"/>
        <color theme="1"/>
        <rFont val="Calibri"/>
        <family val="2"/>
        <scheme val="minor"/>
      </rPr>
      <t>Total in 2014 of small donations (less than $100 each)</t>
    </r>
  </si>
  <si>
    <r>
      <t xml:space="preserve">CASH DEPOSIT: </t>
    </r>
    <r>
      <rPr>
        <b/>
        <sz val="11"/>
        <color rgb="FF222222"/>
        <rFont val="Arial"/>
        <family val="2"/>
      </rPr>
      <t>Raised in cash from the Furman University "Water Walk" ($783)</t>
    </r>
    <r>
      <rPr>
        <sz val="10"/>
        <color rgb="FF222222"/>
        <rFont val="Arial"/>
        <family val="2"/>
      </rPr>
      <t>.  This should only go to materials for the project in Sanik-Ya and Chitulul (Guatemala).  (Bruce Clemens asked one of their folks to type the list of those who contributed to the $783., but as of the end of 2014 the Treasurer of the People's Consultants had not seen it).</t>
    </r>
  </si>
  <si>
    <r>
      <t>Wire Transfer Incoming, Furman University:</t>
    </r>
    <r>
      <rPr>
        <b/>
        <sz val="11"/>
        <color rgb="FF222222"/>
        <rFont val="Arial"/>
        <family val="2"/>
      </rPr>
      <t xml:space="preserve"> These funds had been raised by Furman U. for water projects in Guatemala, and were transferred to the Peoples Consultants (P.C.), for the P.C. to use for the same purpose.</t>
    </r>
  </si>
  <si>
    <r>
      <t>DEPOSIT:</t>
    </r>
    <r>
      <rPr>
        <b/>
        <sz val="11"/>
        <color rgb="FF222222"/>
        <rFont val="Arial"/>
        <family val="2"/>
      </rPr>
      <t xml:space="preserve"> The $720 includes $75 from Furman U. profs and the balance from the Greenville Spinners Bicycle Club. </t>
    </r>
    <r>
      <rPr>
        <sz val="10"/>
        <color rgb="FF222222"/>
        <rFont val="Arial"/>
        <family val="2"/>
      </rPr>
      <t xml:space="preserve"> Steve Yetman and Ken Dresch are the leaders of the Club and were responsible for raising the money.  One of the Furman students, Julia Roberts, fixed us up </t>
    </r>
  </si>
  <si>
    <r>
      <t xml:space="preserve">DEPOSIT: </t>
    </r>
    <r>
      <rPr>
        <b/>
        <sz val="11"/>
        <color rgb="FF222222"/>
        <rFont val="Arial"/>
        <family val="2"/>
      </rPr>
      <t xml:space="preserve">The Spinners Bicycle Club </t>
    </r>
    <r>
      <rPr>
        <sz val="10"/>
        <color rgb="FF222222"/>
        <rFont val="Arial"/>
        <family val="2"/>
      </rPr>
      <t xml:space="preserve">(see 5/6/2014) was so happy with Julia, the People's Consultants, Sanik-Ya, Chitulul and AdP, they decided to dedicate their major fund raising bike-a-thon to the People's Consultants.  Furman U. students and Bruce Clemens helped supply the labor and directions for this Bike-a-thon, </t>
    </r>
  </si>
  <si>
    <t>EXPENSES INCLUDING TRANSFERS OF FUNDS TO GUATEMALA PROJECTS</t>
  </si>
  <si>
    <t>2016 FINANCIAL STATEMENT FOR THE PEOPLES CONSULTANTS</t>
  </si>
  <si>
    <t>CONSOLIDATED STATEMENT OF ALL INCOME AND EXPENSES THIS YEAR</t>
  </si>
  <si>
    <t>INCOME : Donations received by The People's Consultants</t>
  </si>
  <si>
    <t>DONATIONS EARMARKED TO BE APPLIED TO ADMIN. EXPENSES</t>
  </si>
  <si>
    <t>OTHER DONATIONS</t>
  </si>
  <si>
    <t>OTHER FINANCIAL AND ADMINI-STRATIVE EXPENSES</t>
  </si>
  <si>
    <t>2016 BEGINNING BALANCES IN ACCOUNTS</t>
  </si>
  <si>
    <t xml:space="preserve"> Payment from Bruce Clemens to PayPal acct</t>
  </si>
  <si>
    <t xml:space="preserve"> Payment to Facebook from PayPal acct</t>
  </si>
  <si>
    <t>Wire Transfer Outgoing, to the Asociacion Pro Agua del Pueblo</t>
  </si>
  <si>
    <t>Payment to Mosouri Sec. of State to renew non-profit registration</t>
  </si>
  <si>
    <t xml:space="preserve"> Donation from Lawrence Bartlett</t>
  </si>
  <si>
    <t xml:space="preserve"> Donation from Kristian Hajny (Note:  Kris is a PhD candidate in envir. Sci. at Purdue.  He was Bruce's co-author and student in a number of analytic classes. He was the leader in Furman U.'s second Guatemala course)</t>
  </si>
  <si>
    <t xml:space="preserve"> Donation from Carrie LaGrone (Note: Carrie led Furman U.'s first Guatemala course)</t>
  </si>
  <si>
    <t xml:space="preserve">Donation: ​$5,000 was from Ed Dowd, $250 was from Doug Dowd.  Both are earmarked to the "Carol Dowd" Transportable Water Treatment Prototype.  Carlos Simon (of AdP) told Bruce Clemens he could do it for that amount. </t>
  </si>
  <si>
    <t>Donation: from Jerry Carmody for administrative expenses</t>
  </si>
  <si>
    <t>Donation: from ​Steve Kramer​ to help with our administrative expenses</t>
  </si>
  <si>
    <t>Donation: from ​Jeff Deis to reimburse Bruce Clemens for expenses to participate in the June 2017 Rotary convention in Atlanta</t>
  </si>
  <si>
    <t>Donation: From Greg O'Brien</t>
  </si>
  <si>
    <t>TOTALS FOR THIS YEAR:</t>
  </si>
  <si>
    <t>of donations received this year</t>
  </si>
  <si>
    <t>2015 FINANCIAL STATEMENT FOR THE PEOPLES CONSULTANTS - partial draft</t>
  </si>
  <si>
    <t>2015 BEGINNING BALANCES IN ACCOUNTS</t>
  </si>
  <si>
    <t>1/06/2015</t>
  </si>
  <si>
    <t>deposit: $500 from Steve Kramer and $72 from misc. donors associated with Furman Univ.</t>
  </si>
  <si>
    <t>1/20/2015</t>
  </si>
  <si>
    <t>Wire Transfer Outgoing, to Eric Toc Coto (Exec. Director of the Asociacion Pro Agua del Pueblo) for use extending the distribution pipeline from the new water filter at the San Lucas Toliman (Guatemala) clinic/hospital.</t>
  </si>
  <si>
    <t>4/6/2015</t>
  </si>
  <si>
    <t>deposit (check): donation from Nic and Jennifer Keiderling (Watsonville, CA) for Furman Water Walk (Nic is with Rotary in Calif.)</t>
  </si>
  <si>
    <t>deposit (check): donation from Kirk Karwan for Furman Water Walk (Kirk works for Furman U. and Bruce reports to him)</t>
  </si>
  <si>
    <t>4/10/2015</t>
  </si>
  <si>
    <t>deposit ("Small Business Banking mobile Deposit credit) cash donations from Furman students</t>
  </si>
  <si>
    <t>deposit (cash): $20 from Dick &amp; DonnaMcWay, and $20 from the Furman Univ. lacrosse coach</t>
  </si>
  <si>
    <t>4/13/2015</t>
  </si>
  <si>
    <r>
      <t xml:space="preserve">CASH DEPOSIT: </t>
    </r>
    <r>
      <rPr>
        <b/>
        <sz val="11"/>
        <color rgb="FF222222"/>
        <rFont val="Arial"/>
        <family val="2"/>
      </rPr>
      <t>Raised in cash from the Furman University "Water Walk"</t>
    </r>
    <r>
      <rPr>
        <sz val="10"/>
        <color rgb="FF222222"/>
        <rFont val="Arial"/>
        <family val="2"/>
      </rPr>
      <t>.  This should only go to materials for the project in Sanik-Ya and Chitulul (Guatemala).</t>
    </r>
  </si>
  <si>
    <t>4/20/2015</t>
  </si>
  <si>
    <t>$500 donation from Doug Cohen to the People's Consultants. Doug is an OLD friend of Bruce Clemens from EPA, Oak Ridge and Springfield days. He has supported our work for a number of years.    Doug told Bruce we could use his donation for any expenses for our non-profit purposes.</t>
  </si>
  <si>
    <t>4/22/2015</t>
  </si>
  <si>
    <t>deposit of cash donated by Furman students</t>
  </si>
  <si>
    <t>5/04/2015</t>
  </si>
  <si>
    <t>March 2015</t>
  </si>
  <si>
    <t>PayPal transactions during March 2015</t>
  </si>
  <si>
    <t>Jan&amp;Feb'15</t>
  </si>
  <si>
    <t>PayPal transactions during Jan &amp; Feb 2015</t>
  </si>
  <si>
    <t>Dec. 2015</t>
  </si>
  <si>
    <t>PayPal transactions during Dec 2015</t>
  </si>
  <si>
    <t>PayPal transactions during April thru Nov 2015</t>
  </si>
  <si>
    <t>Apr-Nov '15</t>
  </si>
  <si>
    <t>8/25/2015</t>
  </si>
  <si>
    <t>donation</t>
  </si>
  <si>
    <t>Bank fee to transfer funds to Guatemala</t>
  </si>
  <si>
    <t>Note 1:</t>
  </si>
  <si>
    <t>Expenses, excluding bank fees to transfer funds to Guatemala, were</t>
  </si>
  <si>
    <t>Note 3:</t>
  </si>
  <si>
    <t>Note 2:</t>
  </si>
  <si>
    <t>Concerning payments to FaceBook: Bruce Clemens has stated: ​I believe these were made to attempt to encourage donations through Facebook and PayPal from the general public.  I believe facebook sends notices about our website to potential facebook users.  I believe Facebook has a way to identify their users who would be interested in AdP.</t>
  </si>
  <si>
    <t>All admin. expenses were covered by donors who specified that their donations were for this purpose. Other donations were 100% for use by projects in Guatemala..</t>
  </si>
  <si>
    <t>Three quarters of this 1.6% was to pay fees to Facebook for handling donations to The People's Consultants. Thus,</t>
  </si>
  <si>
    <t>EXPENSES, EXCLUDING BANK FEES TO TRANSFER FUNDS TO GUATEMALA, AND EXCLUDING FEES CHARGED BY PAYPAL, WERE ONLY 0.4% OF DONATIONS THIS YEAR</t>
  </si>
  <si>
    <t>This 0.56% was completely to pay fees to PayPal for their handling of donations to The People's Consultants.  Thus,</t>
  </si>
  <si>
    <t>EXPENSES, EXCLUDING BANK FEES TO TRANSFER FUNDS TO GUATEMALA, AND EXCLUDING FEES CHARGED BY PAYPAL, WERE ZERO (THERE WERE NO SUCH EXPENSES) THIS YEAR.</t>
  </si>
  <si>
    <t>Administration Acct (at TD Bank)</t>
  </si>
  <si>
    <t>Projects Acct (at TD Bank)</t>
  </si>
  <si>
    <t>2017 BEGINNING BALANCES IN ACCOUNTS</t>
  </si>
  <si>
    <t>Transfer from PayPal acct. to TDBank Projects acct.</t>
  </si>
  <si>
    <t>Fee for wire transfer to Guatemala</t>
  </si>
  <si>
    <t>Deposit donation from Amazon.smile</t>
  </si>
  <si>
    <t>Moved funds from Projects Acct to Admin Acct (newly opened acct)</t>
  </si>
  <si>
    <t>Transfers to the Projects acct (at TDBank)</t>
  </si>
  <si>
    <t>Transfers from (to) Projects Acct</t>
  </si>
  <si>
    <t>Deposit to TDBank Projects Acct: $100 from Robert McFann (college roomate of Bruce Clemens); $100 from Ryan Burrowbridge (former student of Bruce Clemens); $10 from Bruce Clemens</t>
  </si>
  <si>
    <t>Bank fee for paper statement</t>
  </si>
  <si>
    <t>Purchase of Debit card for TDBank Projects Acct.</t>
  </si>
  <si>
    <t>Debit card paymt from Projects Acct. to pay for business cards</t>
  </si>
  <si>
    <t xml:space="preserve">Deposit to TDBank Projects Acct, donation  </t>
  </si>
  <si>
    <t>Debit card paymt from Projects Acct. to pay for Wix website</t>
  </si>
  <si>
    <t>Deposit to TDBank Projects Acct Donation from Nic Kieterling, sent to AdP-Guatemala on Apr 3</t>
  </si>
  <si>
    <t>Deposit to TDBank Projects Acct, Donation from Michael Gresalfi for use in Nuevo Progreso project, sent to AdP-Guatemala on Apr 3</t>
  </si>
  <si>
    <t>Debit card paymt from Projects Acct. paymt for booth at Rotary Conv in Atlanta</t>
  </si>
  <si>
    <t>Wire Transfer to Guatemala from Projects Acct, to AdP of donations from Feb 15 and Mar 24</t>
  </si>
  <si>
    <t>Debit card paymt from Projects Acct. for PayPal fees</t>
  </si>
  <si>
    <t>Debit card paymt from Projects Acct. paymt for materials used at Rotary Conv in Atlanta</t>
  </si>
  <si>
    <t>Deposit to TDBank Projects Acct, Donation</t>
  </si>
  <si>
    <t>Debit card paymt from Projects Acct. , paymt for Guidestar rating</t>
  </si>
  <si>
    <t>Deposit to TDBank Projects Acct, Donation from Bruce Clemens for admin expenses</t>
  </si>
  <si>
    <t>Transfers from(to) Admin Acct</t>
  </si>
  <si>
    <t>2017 FINANCIAL STATEMENT FOR THE PEOPLES CONSULTANTS</t>
  </si>
  <si>
    <t>2018 FINANCIAL STATEMENT FOR THE PEOPLES CONSULTANTS</t>
  </si>
  <si>
    <t>2018 BEGINNING BALANCES IN ACCOUNTS</t>
  </si>
  <si>
    <r>
      <t xml:space="preserve">misc. donation (unidentified source), </t>
    </r>
    <r>
      <rPr>
        <sz val="9"/>
        <color rgb="FFFF0000"/>
        <rFont val="Calibri"/>
        <family val="2"/>
        <scheme val="minor"/>
      </rPr>
      <t>should have been deposited to Projects Account</t>
    </r>
  </si>
  <si>
    <t>misc donation to Admin acct</t>
  </si>
  <si>
    <t>donation from Benjamin Clemens to PayPal acct</t>
  </si>
  <si>
    <t>Debit card purchase - Tech Soup</t>
  </si>
  <si>
    <t>order for new checks</t>
  </si>
  <si>
    <t>eTransfer from Projects Acct to Admin Acct</t>
  </si>
  <si>
    <t>Debit card purchase - VistaPrint</t>
  </si>
  <si>
    <t>Debit card purchase - Zoom conf. calls</t>
  </si>
  <si>
    <t>donation from Amazon Smile</t>
  </si>
  <si>
    <r>
      <t xml:space="preserve">donation from the K Foundation  </t>
    </r>
    <r>
      <rPr>
        <sz val="9"/>
        <color rgb="FFFF0000"/>
        <rFont val="Calibri"/>
        <family val="2"/>
        <scheme val="minor"/>
      </rPr>
      <t>should have been deposited to Projects Account</t>
    </r>
  </si>
  <si>
    <t>Debit card purchase from Adobe Systems</t>
  </si>
  <si>
    <t>Paid to Staples store in Bluffton, for photocopies for distribution at Rotary Convention in Toronto, Canada</t>
  </si>
  <si>
    <t>transfer from Admin acct to Projects Acct to compensate for paymt on this date to James Rodriguez (videographer) coming from wrong account</t>
  </si>
  <si>
    <t>donation from Lily Hysiang to PayPal acct</t>
  </si>
  <si>
    <r>
      <t xml:space="preserve">Partial payment for making video, paid to James Rodriguez. </t>
    </r>
    <r>
      <rPr>
        <sz val="11"/>
        <color rgb="FFFF0000"/>
        <rFont val="Calibri"/>
        <family val="2"/>
        <scheme val="minor"/>
      </rPr>
      <t>THIS SHOULD HAVE BEEN PAID FROM OUR ADMIN ACCT</t>
    </r>
  </si>
  <si>
    <r>
      <t xml:space="preserve">Bank fee for wire transfer. </t>
    </r>
    <r>
      <rPr>
        <sz val="11"/>
        <color rgb="FFFF0000"/>
        <rFont val="Calibri"/>
        <family val="2"/>
        <scheme val="minor"/>
      </rPr>
      <t>THIS SHOULD HAVE BEEN PAID FROM OUR ADMIN ACCT</t>
    </r>
  </si>
  <si>
    <t>misc bank fee</t>
  </si>
  <si>
    <t>(ATM FEE)</t>
  </si>
  <si>
    <t>Cash widthdrawl from ATM in Guatemala (see note 1 below)</t>
  </si>
  <si>
    <t>ATM withdrawals during travel in Guatemala by Bruce Clemens:</t>
  </si>
  <si>
    <t>TOTAL ATM WITHDRAWALS IN GUATEMALA:</t>
  </si>
  <si>
    <t>misc. bank fee</t>
  </si>
  <si>
    <t xml:space="preserve">donation from Steve Brown (stevdb@gmail.com) in honor of wedding of Ben Clemens and Jenna. Note: He authorized its use for admin expenses
</t>
  </si>
  <si>
    <t xml:space="preserve">donation from Dr.Curt Lansing Hamakowa, Assoc. Dean (curt.Hamakowa@wne.edu). Note: He authorized its use for admin expenses
</t>
  </si>
  <si>
    <t>payment for liability insurance for the People's Consultants</t>
  </si>
  <si>
    <t>misc related to Rotary conf in Toronto, Canada</t>
  </si>
  <si>
    <t>misc. donation</t>
  </si>
  <si>
    <t>debit card purchase via Amazon.com</t>
  </si>
  <si>
    <t>payment by check to James Rodriguez, videographer</t>
  </si>
  <si>
    <t>debit card purchase paid to Rotary Water and Sanitation</t>
  </si>
  <si>
    <t>misc. payment related to Rotary conf in Toronto, Canada</t>
  </si>
  <si>
    <t>airfare for Bruce Clemens to attend Rotary conference in Toronto, Canada</t>
  </si>
  <si>
    <t>donation from Jane Freihoefer to PayPal acct</t>
  </si>
  <si>
    <t>donation from Andrew Hovel to PayPal acct</t>
  </si>
  <si>
    <t>Payment to videographer</t>
  </si>
  <si>
    <t xml:space="preserve">Payment to Adobe   </t>
  </si>
  <si>
    <t>Paymt related to our incorporation in Missouri</t>
  </si>
  <si>
    <t xml:space="preserve">donation from Jonathan (Jon) Tipermas (Tipermas@gmail.com) in honor of wedding of Ben Clemens and Jenna
</t>
  </si>
  <si>
    <t>donation to PayPal acct from Ellen Fitzpatrick</t>
  </si>
  <si>
    <t>donation to PayPal acct from Curt Hamakawa</t>
  </si>
  <si>
    <t>donation to PayPal acct from Steve Brown</t>
  </si>
  <si>
    <t>donation to PayPal acct from Yujing Xiao</t>
  </si>
  <si>
    <t>PayPal chargeback of July 16 donatiobn from Steve Brown</t>
  </si>
  <si>
    <t>donation to PayPal acct from William Quan</t>
  </si>
  <si>
    <t>donation to PayPal acct from Gregory Hovel</t>
  </si>
  <si>
    <t>donation to PayPal acct from Nate Conrad</t>
  </si>
  <si>
    <r>
      <t xml:space="preserve">donation in honor of wedding of Ben Clemens and Jenna, </t>
    </r>
    <r>
      <rPr>
        <sz val="11"/>
        <color rgb="FFFF0000"/>
        <rFont val="Calibri"/>
        <family val="2"/>
        <scheme val="minor"/>
      </rPr>
      <t>should have been deposited to Projects Account</t>
    </r>
  </si>
  <si>
    <r>
      <t xml:space="preserve">donation from Dr.Curt Lansing Hamakowa, Assoc. Dean (curt.Hamakowa@wne.edu). Note: He authorized its use for admin expenses so </t>
    </r>
    <r>
      <rPr>
        <sz val="11"/>
        <color rgb="FFFF0000"/>
        <rFont val="Calibri"/>
        <family val="2"/>
        <scheme val="minor"/>
      </rPr>
      <t>this should have been deposited to Admin Account</t>
    </r>
    <r>
      <rPr>
        <sz val="11"/>
        <color theme="1"/>
        <rFont val="Calibri"/>
        <family val="2"/>
        <scheme val="minor"/>
      </rPr>
      <t xml:space="preserve">
</t>
    </r>
  </si>
  <si>
    <t>donation to PayPal acct from Matthew Jakobovitz</t>
  </si>
  <si>
    <t>Payment via PayPal to Facebook</t>
  </si>
  <si>
    <t>Payment via PayPal to Joseph Jenkins, Inc. for Humanure Handbook</t>
  </si>
  <si>
    <t>donation in honor of wedding of Ben Clemens and Jenna</t>
  </si>
  <si>
    <t>donation from Nathan Raines</t>
  </si>
  <si>
    <t>Bank fees to transfer funds to Guatemala</t>
  </si>
  <si>
    <t>Minor unidentified correction of $2.50 to PayPal balance</t>
  </si>
  <si>
    <t>DONATIONS  CORRECTLY DEPOSITED TO ADMIN ACCT</t>
  </si>
  <si>
    <t>DONATIONS  CORRECTLY DEPOSITED TO PROJECTS ACCT</t>
  </si>
  <si>
    <t>DONATIONS DEPOSITED TO ADMIN ACCT THAT SHOULD HAVE BEEN DEPOSITED TO PROJECTS ACCT (see note 2)</t>
  </si>
  <si>
    <t>DONATIONS DEPOSITED TO PROJECTS ACCT THAT SHOULD HAVE BEEN DEPOSITED TO ADMIN ACCT (see note 2)</t>
  </si>
  <si>
    <t>Adjustments will be made in 2019 for errors made in depositing some donations to the wrong account</t>
  </si>
  <si>
    <t>Transfers from (to) Projects Acct to (from) Admin Acct</t>
  </si>
  <si>
    <t>Transfers from (to) Admin Acct to (from) Projects Acct</t>
  </si>
  <si>
    <t>DONATIONS TO THE PEOPLES CONSULTANTS VIA PAYPAL</t>
  </si>
  <si>
    <t>2019 FINANCIAL STATEMENT FOR THE PEOPLES CONSULTANTS</t>
  </si>
  <si>
    <t>2019 BEGINNING BALANCES IN ACCOUNTS</t>
  </si>
  <si>
    <t>debit card payment to Skype.com for teleconferencing</t>
  </si>
  <si>
    <t>debit card payment to Adobe</t>
  </si>
  <si>
    <t>debit card payment to Mo Sec of State for registration as non-profit</t>
  </si>
  <si>
    <t>debit card payment to register our website</t>
  </si>
  <si>
    <t>debit card payment for liability insurance</t>
  </si>
  <si>
    <t>debit card payment to Staples for office supplies</t>
  </si>
  <si>
    <t>deposit to Projects acct, contribution from Amazon Smile</t>
  </si>
  <si>
    <t>check #308474 to Todd Thompson for travel expenses to promote donations from Rotary Clubs</t>
  </si>
  <si>
    <t>debit card payment to Hilton Head Hospital Auxiliary (see note 1)</t>
  </si>
  <si>
    <t>electronic payment to Dr. Bruce Clemens (see note 1)</t>
  </si>
  <si>
    <t>Notes:</t>
  </si>
  <si>
    <t>Inadvertante payments were made to, or on behalf of, Bruce Clemens, on 17 April ($20); 1 July ($23.88), and 30 July ($125.73), totalling $169.61.</t>
  </si>
  <si>
    <t>On May 3, 2020, Bruce more than reimbursed these by depositing $200 in the account of the Peoples Consultants</t>
  </si>
  <si>
    <t>donation from Ed Spangler (friend of Michael Gresalfi) (see note 2)</t>
  </si>
  <si>
    <t>for the purchase of food for Guatemalans who had become destitute as the result of the pandemic lockdown.</t>
  </si>
  <si>
    <t>SBB deposit to admin acct: donation from Nic Keiderling</t>
  </si>
  <si>
    <t>SBB deposit to admin acct: donation from Roy Clemens</t>
  </si>
  <si>
    <t>Projects Acct (TD Bank acct 426 9019878)</t>
  </si>
  <si>
    <t>Administration Acct (TD Bank acct 4342270941)</t>
  </si>
  <si>
    <t>check #98 to Todd Thompson for travel expenses to promote donations from Rotary Clubs, for water &amp; san projects in Guatemala</t>
  </si>
  <si>
    <t>SBB deposit to admin acct (donation)</t>
  </si>
  <si>
    <t>TOTALS FOR THIS YEAR (2019):</t>
  </si>
  <si>
    <t>BALANCES IN ACCTS. AT END OF YEAR 2019:</t>
  </si>
  <si>
    <r>
      <t>CONSOLIDATED STATEMENT OF ALL INCOME AND EXPENSES THIS YEAR (</t>
    </r>
    <r>
      <rPr>
        <b/>
        <sz val="14"/>
        <color rgb="FFFF0000"/>
        <rFont val="Calibri"/>
        <family val="2"/>
        <scheme val="minor"/>
      </rPr>
      <t>this is the only part of this statement that is of interest to the IRS</t>
    </r>
    <r>
      <rPr>
        <b/>
        <sz val="14"/>
        <color theme="1"/>
        <rFont val="Calibri"/>
        <family val="2"/>
        <scheme val="minor"/>
      </rPr>
      <t>)</t>
    </r>
  </si>
  <si>
    <t>START OF 2019</t>
  </si>
  <si>
    <t>END OF 2019</t>
  </si>
  <si>
    <t>5/5/20</t>
  </si>
  <si>
    <t>TOTAL</t>
  </si>
  <si>
    <t>ADMIN ACCT</t>
  </si>
  <si>
    <t>PROJ. ACCT</t>
  </si>
  <si>
    <t>PAYPAL ACCT</t>
  </si>
  <si>
    <t>SUMMARY OF PEOPLES CONSULTANTS FINANCES:</t>
  </si>
  <si>
    <t>TOTALS FOR THIS YEAR (2020):</t>
  </si>
  <si>
    <t>BALANCES IN ACCTS. AT END OF YEAR 2020:</t>
  </si>
  <si>
    <t>START OF 2020</t>
  </si>
  <si>
    <t>END OF 2020</t>
  </si>
  <si>
    <t>transferred funds from PayPal acct to Projects acct</t>
  </si>
  <si>
    <t>donation from Ed Spangler (to PayPal acct)</t>
  </si>
  <si>
    <t>donation (to Admin acct) from Nic Keiderling</t>
  </si>
  <si>
    <t>debit card payment to Adobe from Admin acct</t>
  </si>
  <si>
    <t>payment for liability insurance</t>
  </si>
  <si>
    <t>donation from Amazon Smile to Projects acct</t>
  </si>
  <si>
    <t>reimbursement from Bruce Clemens to Proj Acct (see 2019 Note 1)</t>
  </si>
  <si>
    <t>payment of $432 to Wix from Projects acct</t>
  </si>
  <si>
    <t>donation of $500 from Gerald Carmody to Proj Acct</t>
  </si>
  <si>
    <t>donation of $4 from Andy Karp (via Zelle) to Projects Acct</t>
  </si>
  <si>
    <t>donation of $5. from Greg Obrien (to PayPal acct)</t>
  </si>
  <si>
    <r>
      <t xml:space="preserve">SBB deposit to admin acct (donation </t>
    </r>
    <r>
      <rPr>
        <sz val="11"/>
        <color rgb="FFFF0000"/>
        <rFont val="Calibri"/>
        <family val="2"/>
        <scheme val="minor"/>
      </rPr>
      <t>from Terrence Wakely</t>
    </r>
    <r>
      <rPr>
        <sz val="11"/>
        <color theme="1"/>
        <rFont val="Calibri"/>
        <family val="2"/>
        <scheme val="minor"/>
      </rPr>
      <t>)</t>
    </r>
  </si>
  <si>
    <t>payment to Adobe from Admin acct (annual fee)</t>
  </si>
  <si>
    <t>donation from Andy Karp intended for Admin acct, but inadvertently deposited in Proj acct</t>
  </si>
  <si>
    <t>transferred above funds from Projects acct to Admin acct to correct for having made deposit to wrong acct</t>
  </si>
  <si>
    <t>donation from Andy Karp to Admin Acct (this was actually Bruce's money, which he had earlier deposited in Andy;s personal acct)</t>
  </si>
  <si>
    <t>donation from Megan Sherrill to PapPal acct</t>
  </si>
  <si>
    <t>donation from Steve Kramer to PayPal acct</t>
  </si>
  <si>
    <t>Note: PayPal fee of $5.85 included currency conversion fee.</t>
  </si>
  <si>
    <t>check to Terrence Wakely using the $150 donated on Feb. 10 by Ed Spangler, to reimburse engineering expenses in Guatemala</t>
  </si>
  <si>
    <t>On 22 July 2019, Facebook friends of Michael Gresalfi donated $181.37 to the People's Consultants. In May of 2020, tPC in turn donated these funds ($181.37)</t>
  </si>
  <si>
    <t>deposit $200 donation from Roy Clemens, to Admin acct</t>
  </si>
  <si>
    <t>donation of $1000 from Steve Kramer (to Admin acct)</t>
  </si>
  <si>
    <t>deposit $100 donation from Patrick Gallager, to Projects acct</t>
  </si>
  <si>
    <t>donation of $3000 from Steve Kramer (to Admin acct)</t>
  </si>
  <si>
    <t>deposit $250 to Admin acct, donation from Bob Durrin's donor advised fund</t>
  </si>
  <si>
    <t>deposit $150 donation from Roy Clemens, to Admin acct</t>
  </si>
  <si>
    <t>SBB dep of $1000 from Bob &amp; Ann Durrin, to Proj acct</t>
  </si>
  <si>
    <t>deposit $100 to Projects acct (unidentified donor)</t>
  </si>
  <si>
    <t>2020 FINANCIAL STATEMENT FOR THE PEOPLES CONSULTANTS</t>
  </si>
  <si>
    <t>check to Terrence Wakely using the $181.37 donated on July 22, 2019, for emergency food relief for poor Guatemalans who have been devastated by the pandemic lockin (see note 2)</t>
  </si>
  <si>
    <t>2020 BEGINNING BALANCES IN ACCOUNTS</t>
  </si>
  <si>
    <t>2021 BEGINNING BALANCES IN ACCOUNTS</t>
  </si>
  <si>
    <t>elec. Transfer of $9,500 to AdP in Guatemala</t>
  </si>
  <si>
    <t>bank fee for above</t>
  </si>
  <si>
    <t>Transfer $2,500 to personal acct. of Andrew Karp, who in-turn promptly transferred the same amt to AdP in Guatemala (handling it this way avoided the bank fee of $50)</t>
  </si>
  <si>
    <t>wire transfer to AdP for $3103.97</t>
  </si>
  <si>
    <t>TOTALS FOR THIS YEAR (2021):</t>
  </si>
  <si>
    <t>BALANCES IN ACCTS. AT END OF YEAR 2021:</t>
  </si>
  <si>
    <t>Paypal donation of $50 from Jeffrey Deis</t>
  </si>
  <si>
    <t>Paypal donation of $25 from Constance Polaski</t>
  </si>
  <si>
    <t>PayPal payment to Jessica Kind for project in Guatemala</t>
  </si>
  <si>
    <t>Note: PayPal fee of $4.37 included currency conversion fee.</t>
  </si>
  <si>
    <t>Paypal donation of $500 from Steve Hindy</t>
  </si>
  <si>
    <t>TRANSFER from PayPal acct to Projects Acct</t>
  </si>
  <si>
    <t>START OF 2021</t>
  </si>
  <si>
    <t>END OF 2021</t>
  </si>
  <si>
    <t>SBB MDEPOSIT donation of $500 from Roy Clemens to Admin acct</t>
  </si>
  <si>
    <t>deposit to Admin acct for $3053.97 from Nic Keiderling</t>
  </si>
  <si>
    <t>SBB MDEPOSIT donation of $300 from Roy Clemens to Admin acct</t>
  </si>
  <si>
    <t>ACH IAT DEBIT, JESSICAKIND IAT PAYPAL $30.;62 for project in Guatemala</t>
  </si>
  <si>
    <t>SBB MDEPOSIT donation of $500 from Jerry Carmody to Admin acct</t>
  </si>
  <si>
    <t>SBB MDEPOSIT donation of $250 to Projects Acct, from the American Endowment Foundation (donation directed by Bob Durrin)</t>
  </si>
  <si>
    <t>payment to Adobe from Admin acct</t>
  </si>
  <si>
    <t>Transfer $3,500 to personal acct. of Andrew Karp, who in-turn promptly transferred the same amt to AdP in Guatemala (handling it this way avoided the bank fee of $50)</t>
  </si>
  <si>
    <t>donation from anonymous via American Endowment Foundation</t>
  </si>
  <si>
    <r>
      <t>2022 FINANCIAL STATEMENT FOR THE PEOPLES CONSULTANTS -</t>
    </r>
    <r>
      <rPr>
        <b/>
        <sz val="18"/>
        <color theme="5"/>
        <rFont val="Calibri"/>
        <family val="2"/>
        <scheme val="minor"/>
      </rPr>
      <t>TENTATIVE AND INCOMPLETE</t>
    </r>
  </si>
  <si>
    <t>TOTALS FOR THIS YEAR (2022):</t>
  </si>
  <si>
    <t>BALANCES IN ACCTS. AT END OF YEAR 2022:</t>
  </si>
  <si>
    <t>Paypal donation of $1,000 from Steve Kramer</t>
  </si>
  <si>
    <t>TRANSFER from PayPal acct to Projects Acct. (Note: These funds exited the PayPal acct on Dec. 31, but did not arrive in the TDBank Projects acct until 1/3/22. They are treated here as if they arrived on Dec. 31, 2021)</t>
  </si>
  <si>
    <t>donation from an anonymous acct. holder of Morgan Stanley</t>
  </si>
  <si>
    <t>donation of $60 from Jeff Deis via PayPal</t>
  </si>
  <si>
    <t>donation of $5 from Bruce Clemens via PayPal</t>
  </si>
  <si>
    <t>FINANCIAL AND ADMINI-STRATIVE OR OTHER EXPENSES</t>
  </si>
  <si>
    <t>unidentified correction of +$23.55 to PayPal account</t>
  </si>
  <si>
    <t>DESCRIPTION OF DONATION</t>
  </si>
  <si>
    <t>donation of $250 to Projects Acct, from the American Endowment Foundation (donation directed by Bob Durrin)</t>
  </si>
  <si>
    <t xml:space="preserve"> donation of $500 from Jerry Carmody to Admin acct</t>
  </si>
  <si>
    <t>donation of $300 from Roy Clemens to Admin acct</t>
  </si>
  <si>
    <t>donation of $500 from Roy Clemens to Admin acct</t>
  </si>
  <si>
    <t>SUMMARY OF DONATIONS IN 2021:</t>
  </si>
  <si>
    <t>deposit to Admin acct for $50 (unidentified donor)</t>
  </si>
  <si>
    <t>donation of $250 from Roy Clemens to Admin acct</t>
  </si>
  <si>
    <t>TOTALS FOR JANUARY 2022</t>
  </si>
  <si>
    <t>TOTALS FOR EACH DONOR, 1/1/21 - 1/31/22:</t>
  </si>
  <si>
    <t>Jeffry Deis</t>
  </si>
  <si>
    <t>Jerry Carmody</t>
  </si>
  <si>
    <t>Constance Polaski</t>
  </si>
  <si>
    <t>Roy Clemens</t>
  </si>
  <si>
    <t>Nic Keiderling</t>
  </si>
  <si>
    <t>Steve Hindy</t>
  </si>
  <si>
    <t>Steve Kramer</t>
  </si>
  <si>
    <t>Bruce Clemens</t>
  </si>
  <si>
    <t>Comments</t>
  </si>
  <si>
    <t>donation of $50 deposited to Paypal on 1/24/21 + $60 deposited to Paypal on 1/24/22 (donations exactly one year apart)</t>
  </si>
  <si>
    <t>check for $500 deposited 3/1/21</t>
  </si>
  <si>
    <t>donation of $25 dekposited to Paypal on 3/14/21</t>
  </si>
  <si>
    <t>donation of $250 from Roy Clemens to Admin acct (check dated 12/23/21 &amp; deposited late on 12/31/21, not registered by bank until 1/3/22)</t>
  </si>
  <si>
    <t>donations of $300,+ $500 +250 in 2021, + $250 (although our bank did not register the deposit of the last $250 until 1/3/22)</t>
  </si>
  <si>
    <t>check for $3,053.97 deposited on 7/27/21.</t>
  </si>
  <si>
    <t>donation of $500 deposited to Paypal on 8/27/21</t>
  </si>
  <si>
    <t>donation of $1000 deposited to PayPal on 12/30/21</t>
  </si>
  <si>
    <t>donations of $5 + $5 both on 1/24/22</t>
  </si>
  <si>
    <t>minus commitment to Agua del Pueblo:</t>
  </si>
  <si>
    <t>Available Project funds:</t>
  </si>
  <si>
    <t>TRANSFER from PayPal acct to Projects Acct. (Note: These funds exited the PayPal acct on Dec. 31,2021, but did not arrive in the TDBank Projects acct until 1/3/22. They are treated here as if they arrived on Dec. 31, 2021, so zero dollars appear for this item on this page, and this is merely noted here)</t>
  </si>
  <si>
    <t>SUMMARY OF DONATIONS IN JANUARY 2022 (from separate spread sheet for 2022):</t>
  </si>
  <si>
    <t>$50 bank fee for above</t>
  </si>
  <si>
    <t>deposit to Admin acct for $50 from unidentified donor</t>
  </si>
  <si>
    <t>2021 FINANCIAL STATEMENT FOR THE PEOPLES CONSULTANTS</t>
  </si>
  <si>
    <t>Printing, Publications, postage and shipping</t>
  </si>
  <si>
    <t>Other Expenses (Explain on Schedule O)</t>
  </si>
  <si>
    <t>Pay Pal Fees</t>
  </si>
  <si>
    <t>Insurance</t>
  </si>
  <si>
    <t xml:space="preserve">Adobe </t>
  </si>
  <si>
    <t>Subtotal</t>
  </si>
  <si>
    <t>Public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</si>
</sst>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quot;$&quot;#,##0.00"/>
    <numFmt numFmtId="165" formatCode="&quot;$&quot;#,##0.00\ \ \ \ "/>
    <numFmt numFmtId="166" formatCode="0.0%"/>
    <numFmt numFmtId="167" formatCode="&quot;$&quot;#,##0.00\ "/>
    <numFmt numFmtId="168" formatCode="&quot;$&quot;#,##0\ \ \ "/>
  </numFmts>
  <fonts count="29" x14ac:knownFonts="1">
    <font>
      <sz val="11"/>
      <color theme="1"/>
      <name val="Calibri"/>
      <family val="2"/>
      <scheme val="minor"/>
    </font>
    <font>
      <b/>
      <sz val="14"/>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
      <sz val="10"/>
      <color rgb="FF222222"/>
      <name val="Arial"/>
      <family val="2"/>
    </font>
    <font>
      <b/>
      <sz val="12"/>
      <color theme="1"/>
      <name val="Calibri"/>
      <family val="2"/>
      <scheme val="minor"/>
    </font>
    <font>
      <b/>
      <sz val="20"/>
      <color theme="1"/>
      <name val="Calibri"/>
      <family val="2"/>
      <scheme val="minor"/>
    </font>
    <font>
      <sz val="11"/>
      <color theme="1"/>
      <name val="Calibri"/>
      <family val="2"/>
      <scheme val="minor"/>
    </font>
    <font>
      <b/>
      <sz val="10"/>
      <color theme="1"/>
      <name val="Calibri"/>
      <family val="2"/>
      <scheme val="minor"/>
    </font>
    <font>
      <sz val="14"/>
      <color theme="1"/>
      <name val="Calibri"/>
      <family val="2"/>
      <scheme val="minor"/>
    </font>
    <font>
      <sz val="18"/>
      <color theme="1"/>
      <name val="Calibri"/>
      <family val="2"/>
      <scheme val="minor"/>
    </font>
    <font>
      <sz val="10.5"/>
      <color theme="1"/>
      <name val="Calibri"/>
      <family val="2"/>
      <scheme val="minor"/>
    </font>
    <font>
      <b/>
      <sz val="11"/>
      <color rgb="FF222222"/>
      <name val="Arial"/>
      <family val="2"/>
    </font>
    <font>
      <b/>
      <sz val="12"/>
      <color rgb="FF222222"/>
      <name val="Arial"/>
      <family val="2"/>
    </font>
    <font>
      <sz val="12"/>
      <color rgb="FF222222"/>
      <name val="Arial"/>
      <family val="2"/>
    </font>
    <font>
      <sz val="11"/>
      <color theme="0"/>
      <name val="Calibri"/>
      <family val="2"/>
      <scheme val="minor"/>
    </font>
    <font>
      <sz val="11"/>
      <color rgb="FFFF0000"/>
      <name val="Calibri"/>
      <family val="2"/>
      <scheme val="minor"/>
    </font>
    <font>
      <sz val="9"/>
      <color rgb="FFFF0000"/>
      <name val="Calibri"/>
      <family val="2"/>
      <scheme val="minor"/>
    </font>
    <font>
      <sz val="9"/>
      <color rgb="FF333333"/>
      <name val="Verdana"/>
      <family val="2"/>
    </font>
    <font>
      <b/>
      <sz val="9"/>
      <name val="Verdana"/>
      <family val="2"/>
    </font>
    <font>
      <b/>
      <sz val="11"/>
      <name val="Calibri"/>
      <family val="2"/>
      <scheme val="minor"/>
    </font>
    <font>
      <b/>
      <sz val="9"/>
      <name val="Calibri"/>
      <family val="2"/>
      <scheme val="minor"/>
    </font>
    <font>
      <sz val="11"/>
      <name val="Calibri"/>
      <family val="2"/>
      <scheme val="minor"/>
    </font>
    <font>
      <sz val="11"/>
      <color rgb="FF333333"/>
      <name val="Verdana"/>
      <family val="2"/>
    </font>
    <font>
      <sz val="11"/>
      <color rgb="FF333333"/>
      <name val="Calibri"/>
      <family val="2"/>
      <scheme val="minor"/>
    </font>
    <font>
      <b/>
      <sz val="14"/>
      <color rgb="FFFF0000"/>
      <name val="Calibri"/>
      <family val="2"/>
      <scheme val="minor"/>
    </font>
    <font>
      <b/>
      <sz val="18"/>
      <color theme="5"/>
      <name val="Calibri"/>
      <family val="2"/>
      <scheme val="minor"/>
    </font>
    <font>
      <b/>
      <sz val="22"/>
      <color theme="1"/>
      <name val="Calibri"/>
      <family val="2"/>
      <scheme val="minor"/>
    </font>
  </fonts>
  <fills count="18">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5F5F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thin">
        <color indexed="64"/>
      </bottom>
      <diagonal/>
    </border>
    <border>
      <left style="thick">
        <color rgb="FFFF0000"/>
      </left>
      <right/>
      <top style="thick">
        <color rgb="FFFF0000"/>
      </top>
      <bottom style="double">
        <color indexed="64"/>
      </bottom>
      <diagonal/>
    </border>
    <border>
      <left/>
      <right/>
      <top style="thick">
        <color rgb="FFFF0000"/>
      </top>
      <bottom style="double">
        <color indexed="64"/>
      </bottom>
      <diagonal/>
    </border>
    <border>
      <left/>
      <right style="thick">
        <color rgb="FFFF0000"/>
      </right>
      <top style="thick">
        <color rgb="FFFF0000"/>
      </top>
      <bottom style="double">
        <color indexed="64"/>
      </bottom>
      <diagonal/>
    </border>
    <border>
      <left style="thick">
        <color rgb="FFFF0000"/>
      </left>
      <right style="thin">
        <color indexed="64"/>
      </right>
      <top style="double">
        <color indexed="64"/>
      </top>
      <bottom style="double">
        <color indexed="64"/>
      </bottom>
      <diagonal/>
    </border>
    <border>
      <left style="thick">
        <color rgb="FFFF0000"/>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thick">
        <color rgb="FFFF0000"/>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rgb="FFFF0000"/>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ck">
        <color rgb="FFFF0000"/>
      </left>
      <right style="thin">
        <color indexed="64"/>
      </right>
      <top/>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ck">
        <color rgb="FFFF0000"/>
      </left>
      <right style="thin">
        <color indexed="64"/>
      </right>
      <top style="double">
        <color indexed="64"/>
      </top>
      <bottom style="thin">
        <color indexed="64"/>
      </bottom>
      <diagonal/>
    </border>
    <border>
      <left style="thick">
        <color theme="4" tint="-0.24994659260841701"/>
      </left>
      <right/>
      <top style="thick">
        <color theme="4" tint="-0.24994659260841701"/>
      </top>
      <bottom style="double">
        <color indexed="64"/>
      </bottom>
      <diagonal/>
    </border>
    <border>
      <left/>
      <right/>
      <top style="thick">
        <color theme="4" tint="-0.24994659260841701"/>
      </top>
      <bottom style="double">
        <color indexed="64"/>
      </bottom>
      <diagonal/>
    </border>
    <border>
      <left/>
      <right style="thick">
        <color theme="4" tint="-0.24994659260841701"/>
      </right>
      <top style="thick">
        <color theme="4" tint="-0.24994659260841701"/>
      </top>
      <bottom style="double">
        <color indexed="64"/>
      </bottom>
      <diagonal/>
    </border>
    <border>
      <left style="thick">
        <color theme="4" tint="-0.24994659260841701"/>
      </left>
      <right style="thin">
        <color indexed="64"/>
      </right>
      <top/>
      <bottom style="double">
        <color indexed="64"/>
      </bottom>
      <diagonal/>
    </border>
    <border>
      <left style="thick">
        <color theme="4" tint="-0.24994659260841701"/>
      </left>
      <right style="thin">
        <color indexed="64"/>
      </right>
      <top style="double">
        <color indexed="64"/>
      </top>
      <bottom style="thin">
        <color indexed="64"/>
      </bottom>
      <diagonal/>
    </border>
    <border>
      <left style="thick">
        <color theme="4" tint="-0.24994659260841701"/>
      </left>
      <right style="thin">
        <color indexed="64"/>
      </right>
      <top style="thin">
        <color indexed="64"/>
      </top>
      <bottom style="thin">
        <color indexed="64"/>
      </bottom>
      <diagonal/>
    </border>
    <border>
      <left style="thick">
        <color theme="4" tint="-0.24994659260841701"/>
      </left>
      <right style="thin">
        <color indexed="64"/>
      </right>
      <top/>
      <bottom/>
      <diagonal/>
    </border>
    <border>
      <left style="thick">
        <color theme="4" tint="-0.24994659260841701"/>
      </left>
      <right style="thin">
        <color indexed="64"/>
      </right>
      <top style="thin">
        <color indexed="64"/>
      </top>
      <bottom style="double">
        <color indexed="64"/>
      </bottom>
      <diagonal/>
    </border>
    <border>
      <left style="thick">
        <color theme="4" tint="-0.24994659260841701"/>
      </left>
      <right style="thin">
        <color indexed="64"/>
      </right>
      <top/>
      <bottom style="thick">
        <color theme="4" tint="-0.24994659260841701"/>
      </bottom>
      <diagonal/>
    </border>
    <border>
      <left style="thin">
        <color indexed="64"/>
      </left>
      <right/>
      <top/>
      <bottom style="thick">
        <color theme="4" tint="-0.24994659260841701"/>
      </bottom>
      <diagonal/>
    </border>
    <border>
      <left style="thick">
        <color theme="4" tint="-0.24994659260841701"/>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theme="4" tint="-0.24994659260841701"/>
      </left>
      <right style="thin">
        <color indexed="64"/>
      </right>
      <top style="thin">
        <color indexed="64"/>
      </top>
      <bottom/>
      <diagonal/>
    </border>
    <border>
      <left style="thick">
        <color rgb="FFFF0000"/>
      </left>
      <right style="thin">
        <color indexed="64"/>
      </right>
      <top style="thin">
        <color indexed="64"/>
      </top>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ck">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style="thick">
        <color theme="4" tint="-0.24994659260841701"/>
      </right>
      <top style="double">
        <color indexed="64"/>
      </top>
      <bottom style="thin">
        <color indexed="64"/>
      </bottom>
      <diagonal/>
    </border>
    <border>
      <left/>
      <right style="thick">
        <color theme="4" tint="-0.24994659260841701"/>
      </right>
      <top style="thin">
        <color indexed="64"/>
      </top>
      <bottom style="thin">
        <color indexed="64"/>
      </bottom>
      <diagonal/>
    </border>
    <border>
      <left/>
      <right style="thick">
        <color theme="4" tint="-0.24994659260841701"/>
      </right>
      <top style="thin">
        <color indexed="64"/>
      </top>
      <bottom style="double">
        <color indexed="64"/>
      </bottom>
      <diagonal/>
    </border>
    <border>
      <left/>
      <right style="thick">
        <color theme="4" tint="-0.24994659260841701"/>
      </right>
      <top/>
      <bottom/>
      <diagonal/>
    </border>
    <border>
      <left/>
      <right style="thick">
        <color theme="4" tint="-0.24994659260841701"/>
      </right>
      <top/>
      <bottom style="thick">
        <color theme="4" tint="-0.24994659260841701"/>
      </bottom>
      <diagonal/>
    </border>
    <border>
      <left style="thick">
        <color indexed="64"/>
      </left>
      <right style="thick">
        <color indexed="64"/>
      </right>
      <top style="double">
        <color indexed="64"/>
      </top>
      <bottom style="double">
        <color indexed="64"/>
      </bottom>
      <diagonal/>
    </border>
    <border>
      <left style="thick">
        <color indexed="64"/>
      </left>
      <right style="thick">
        <color indexed="64"/>
      </right>
      <top/>
      <bottom style="double">
        <color indexed="64"/>
      </bottom>
      <diagonal/>
    </border>
    <border>
      <left style="thick">
        <color indexed="64"/>
      </left>
      <right style="thick">
        <color indexed="64"/>
      </right>
      <top style="double">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ck">
        <color theme="4" tint="-0.24994659260841701"/>
      </bottom>
      <diagonal/>
    </border>
    <border>
      <left style="thick">
        <color rgb="FFFF0000"/>
      </left>
      <right/>
      <top/>
      <bottom/>
      <diagonal/>
    </border>
    <border>
      <left/>
      <right style="thick">
        <color rgb="FFFF0000"/>
      </right>
      <top/>
      <bottom/>
      <diagonal/>
    </border>
    <border>
      <left/>
      <right style="thick">
        <color rgb="FFFF0000"/>
      </right>
      <top/>
      <bottom style="thick">
        <color rgb="FFFF0000"/>
      </bottom>
      <diagonal/>
    </border>
    <border>
      <left style="thin">
        <color indexed="64"/>
      </left>
      <right/>
      <top/>
      <bottom style="thick">
        <color rgb="FFFF0000"/>
      </bottom>
      <diagonal/>
    </border>
    <border>
      <left style="thick">
        <color rgb="FFFF0000"/>
      </left>
      <right style="thin">
        <color indexed="64"/>
      </right>
      <top/>
      <bottom style="double">
        <color indexed="64"/>
      </bottom>
      <diagonal/>
    </border>
    <border>
      <left style="thin">
        <color indexed="64"/>
      </left>
      <right style="thick">
        <color rgb="FFFF0000"/>
      </right>
      <top style="double">
        <color indexed="64"/>
      </top>
      <bottom/>
      <diagonal/>
    </border>
    <border>
      <left style="thick">
        <color indexed="64"/>
      </left>
      <right style="thick">
        <color theme="4" tint="-0.24994659260841701"/>
      </right>
      <top style="double">
        <color indexed="64"/>
      </top>
      <bottom/>
      <diagonal/>
    </border>
    <border>
      <left style="thick">
        <color indexed="64"/>
      </left>
      <right style="thick">
        <color theme="4" tint="-0.24994659260841701"/>
      </right>
      <top/>
      <bottom style="double">
        <color indexed="64"/>
      </bottom>
      <diagonal/>
    </border>
    <border>
      <left style="thin">
        <color indexed="64"/>
      </left>
      <right style="thick">
        <color rgb="FFFF0000"/>
      </right>
      <top/>
      <bottom style="double">
        <color indexed="64"/>
      </bottom>
      <diagonal/>
    </border>
    <border>
      <left style="thick">
        <color theme="9" tint="-0.499984740745262"/>
      </left>
      <right/>
      <top style="thick">
        <color theme="9" tint="-0.499984740745262"/>
      </top>
      <bottom style="double">
        <color indexed="64"/>
      </bottom>
      <diagonal/>
    </border>
    <border>
      <left/>
      <right/>
      <top style="thick">
        <color theme="9" tint="-0.499984740745262"/>
      </top>
      <bottom style="double">
        <color indexed="64"/>
      </bottom>
      <diagonal/>
    </border>
    <border>
      <left/>
      <right style="thick">
        <color theme="9" tint="-0.499984740745262"/>
      </right>
      <top style="thick">
        <color theme="9" tint="-0.499984740745262"/>
      </top>
      <bottom style="double">
        <color indexed="64"/>
      </bottom>
      <diagonal/>
    </border>
    <border>
      <left style="thick">
        <color theme="9" tint="-0.499984740745262"/>
      </left>
      <right/>
      <top style="double">
        <color indexed="64"/>
      </top>
      <bottom style="double">
        <color indexed="64"/>
      </bottom>
      <diagonal/>
    </border>
    <border>
      <left style="thick">
        <color indexed="64"/>
      </left>
      <right style="thick">
        <color theme="9" tint="-0.499984740745262"/>
      </right>
      <top style="double">
        <color indexed="64"/>
      </top>
      <bottom/>
      <diagonal/>
    </border>
    <border>
      <left style="thick">
        <color theme="9" tint="-0.499984740745262"/>
      </left>
      <right style="thin">
        <color indexed="64"/>
      </right>
      <top style="double">
        <color indexed="64"/>
      </top>
      <bottom style="double">
        <color indexed="64"/>
      </bottom>
      <diagonal/>
    </border>
    <border>
      <left style="thick">
        <color indexed="64"/>
      </left>
      <right style="thick">
        <color theme="9" tint="-0.499984740745262"/>
      </right>
      <top/>
      <bottom style="double">
        <color indexed="64"/>
      </bottom>
      <diagonal/>
    </border>
    <border>
      <left style="thick">
        <color theme="9" tint="-0.499984740745262"/>
      </left>
      <right style="thin">
        <color indexed="64"/>
      </right>
      <top style="double">
        <color indexed="64"/>
      </top>
      <bottom style="thin">
        <color indexed="64"/>
      </bottom>
      <diagonal/>
    </border>
    <border>
      <left/>
      <right style="thick">
        <color theme="9" tint="-0.499984740745262"/>
      </right>
      <top style="double">
        <color indexed="64"/>
      </top>
      <bottom style="thin">
        <color indexed="64"/>
      </bottom>
      <diagonal/>
    </border>
    <border>
      <left style="thick">
        <color theme="9" tint="-0.499984740745262"/>
      </left>
      <right style="thin">
        <color indexed="64"/>
      </right>
      <top style="thin">
        <color indexed="64"/>
      </top>
      <bottom style="thin">
        <color indexed="64"/>
      </bottom>
      <diagonal/>
    </border>
    <border>
      <left/>
      <right style="thick">
        <color theme="9" tint="-0.499984740745262"/>
      </right>
      <top style="thin">
        <color indexed="64"/>
      </top>
      <bottom style="thin">
        <color indexed="64"/>
      </bottom>
      <diagonal/>
    </border>
    <border>
      <left style="thick">
        <color theme="9" tint="-0.499984740745262"/>
      </left>
      <right style="thin">
        <color indexed="64"/>
      </right>
      <top/>
      <bottom/>
      <diagonal/>
    </border>
    <border>
      <left/>
      <right style="thick">
        <color theme="9" tint="-0.499984740745262"/>
      </right>
      <top/>
      <bottom/>
      <diagonal/>
    </border>
    <border>
      <left style="thick">
        <color theme="9" tint="-0.499984740745262"/>
      </left>
      <right style="thin">
        <color indexed="64"/>
      </right>
      <top style="thin">
        <color indexed="64"/>
      </top>
      <bottom style="double">
        <color indexed="64"/>
      </bottom>
      <diagonal/>
    </border>
    <border>
      <left style="thick">
        <color theme="9" tint="-0.499984740745262"/>
      </left>
      <right style="thin">
        <color indexed="64"/>
      </right>
      <top style="thin">
        <color indexed="64"/>
      </top>
      <bottom/>
      <diagonal/>
    </border>
    <border>
      <left/>
      <right style="thick">
        <color theme="9" tint="-0.499984740745262"/>
      </right>
      <top style="thin">
        <color indexed="64"/>
      </top>
      <bottom style="double">
        <color indexed="64"/>
      </bottom>
      <diagonal/>
    </border>
    <border>
      <left style="thick">
        <color theme="9" tint="-0.499984740745262"/>
      </left>
      <right style="thin">
        <color indexed="64"/>
      </right>
      <top/>
      <bottom style="thick">
        <color theme="9" tint="-0.499984740745262"/>
      </bottom>
      <diagonal/>
    </border>
    <border>
      <left/>
      <right/>
      <top/>
      <bottom style="thick">
        <color theme="9" tint="-0.499984740745262"/>
      </bottom>
      <diagonal/>
    </border>
    <border>
      <left style="thick">
        <color indexed="64"/>
      </left>
      <right style="thin">
        <color indexed="64"/>
      </right>
      <top/>
      <bottom style="thick">
        <color theme="9" tint="-0.499984740745262"/>
      </bottom>
      <diagonal/>
    </border>
    <border>
      <left style="thin">
        <color indexed="64"/>
      </left>
      <right style="thick">
        <color indexed="64"/>
      </right>
      <top/>
      <bottom style="thick">
        <color theme="9" tint="-0.499984740745262"/>
      </bottom>
      <diagonal/>
    </border>
    <border>
      <left/>
      <right style="thick">
        <color theme="9" tint="-0.499984740745262"/>
      </right>
      <top/>
      <bottom style="thick">
        <color theme="9" tint="-0.499984740745262"/>
      </bottom>
      <diagonal/>
    </border>
    <border>
      <left/>
      <right style="thick">
        <color rgb="FFFF0000"/>
      </right>
      <top style="thin">
        <color indexed="64"/>
      </top>
      <bottom style="thin">
        <color indexed="64"/>
      </bottom>
      <diagonal/>
    </border>
    <border>
      <left/>
      <right style="thick">
        <color rgb="FFFF0000"/>
      </right>
      <top style="thin">
        <color indexed="64"/>
      </top>
      <bottom style="double">
        <color indexed="64"/>
      </bottom>
      <diagonal/>
    </border>
    <border>
      <left/>
      <right style="thick">
        <color rgb="FFFF0000"/>
      </right>
      <top/>
      <bottom style="thin">
        <color indexed="64"/>
      </bottom>
      <diagonal/>
    </border>
    <border>
      <left style="thick">
        <color rgb="FFFF0000"/>
      </left>
      <right style="thin">
        <color indexed="64"/>
      </right>
      <top style="double">
        <color indexed="64"/>
      </top>
      <bottom/>
      <diagonal/>
    </border>
    <border>
      <left style="thin">
        <color indexed="64"/>
      </left>
      <right style="thin">
        <color indexed="64"/>
      </right>
      <top style="double">
        <color indexed="64"/>
      </top>
      <bottom/>
      <diagonal/>
    </border>
    <border>
      <left/>
      <right style="thick">
        <color rgb="FFFF0000"/>
      </right>
      <top style="double">
        <color indexed="64"/>
      </top>
      <bottom/>
      <diagonal/>
    </border>
    <border>
      <left style="thick">
        <color rgb="FFFF0000"/>
      </left>
      <right/>
      <top/>
      <bottom style="thick">
        <color rgb="FFFF0000"/>
      </bottom>
      <diagonal/>
    </border>
    <border>
      <left style="thick">
        <color rgb="FFFF0000"/>
      </left>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right/>
      <top/>
      <bottom style="thick">
        <color theme="4" tint="-0.24994659260841701"/>
      </bottom>
      <diagonal/>
    </border>
    <border>
      <left/>
      <right style="thin">
        <color indexed="64"/>
      </right>
      <top/>
      <bottom style="thick">
        <color rgb="FFFF0000"/>
      </bottom>
      <diagonal/>
    </border>
    <border>
      <left style="thin">
        <color indexed="64"/>
      </left>
      <right style="thin">
        <color indexed="64"/>
      </right>
      <top/>
      <bottom style="thin">
        <color indexed="64"/>
      </bottom>
      <diagonal/>
    </border>
    <border>
      <left style="thick">
        <color theme="9" tint="-0.499984740745262"/>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theme="9" tint="-0.499984740745262"/>
      </right>
      <top/>
      <bottom style="thin">
        <color indexed="64"/>
      </bottom>
      <diagonal/>
    </border>
    <border>
      <left style="thick">
        <color theme="4" tint="-0.24994659260841701"/>
      </left>
      <right style="thin">
        <color indexed="64"/>
      </right>
      <top/>
      <bottom style="thin">
        <color indexed="64"/>
      </bottom>
      <diagonal/>
    </border>
    <border>
      <left style="thick">
        <color indexed="64"/>
      </left>
      <right style="thick">
        <color indexed="64"/>
      </right>
      <top/>
      <bottom style="thin">
        <color indexed="64"/>
      </bottom>
      <diagonal/>
    </border>
    <border>
      <left/>
      <right style="thick">
        <color theme="4" tint="-0.24994659260841701"/>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theme="9" tint="-0.499984740745262"/>
      </bottom>
      <diagonal/>
    </border>
    <border>
      <left style="thick">
        <color indexed="64"/>
      </left>
      <right style="thick">
        <color theme="9" tint="-0.499984740745262"/>
      </right>
      <top style="thin">
        <color indexed="64"/>
      </top>
      <bottom style="double">
        <color indexed="64"/>
      </bottom>
      <diagonal/>
    </border>
    <border>
      <left/>
      <right style="thick">
        <color indexed="64"/>
      </right>
      <top/>
      <bottom style="thick">
        <color theme="9" tint="-0.499984740745262"/>
      </bottom>
      <diagonal/>
    </border>
    <border>
      <left style="thin">
        <color indexed="64"/>
      </left>
      <right style="thin">
        <color indexed="64"/>
      </right>
      <top/>
      <bottom style="thick">
        <color theme="4" tint="-0.24994659260841701"/>
      </bottom>
      <diagonal/>
    </border>
    <border>
      <left/>
      <right style="thick">
        <color rgb="FFFF0000"/>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style="thin">
        <color indexed="64"/>
      </bottom>
      <diagonal/>
    </border>
    <border>
      <left style="thin">
        <color indexed="64"/>
      </left>
      <right style="thick">
        <color rgb="FFFF0000"/>
      </right>
      <top style="thin">
        <color indexed="64"/>
      </top>
      <bottom style="double">
        <color indexed="64"/>
      </bottom>
      <diagonal/>
    </border>
    <border>
      <left style="thin">
        <color indexed="64"/>
      </left>
      <right style="thick">
        <color rgb="FFFF0000"/>
      </right>
      <top/>
      <bottom style="thin">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thick">
        <color theme="9" tint="-0.499984740745262"/>
      </right>
      <top style="thick">
        <color theme="9" tint="-0.499984740745262"/>
      </top>
      <bottom style="medium">
        <color indexed="64"/>
      </bottom>
      <diagonal/>
    </border>
    <border>
      <left/>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540">
    <xf numFmtId="0" fontId="0" fillId="0" borderId="0" xfId="0"/>
    <xf numFmtId="0" fontId="1" fillId="0" borderId="0" xfId="0" applyFont="1"/>
    <xf numFmtId="164" fontId="0" fillId="0" borderId="0" xfId="0" applyNumberFormat="1"/>
    <xf numFmtId="0" fontId="3" fillId="0" borderId="0" xfId="0" applyFont="1"/>
    <xf numFmtId="0" fontId="0" fillId="0" borderId="0" xfId="0" applyAlignment="1">
      <alignment vertical="top"/>
    </xf>
    <xf numFmtId="0" fontId="0" fillId="0" borderId="0" xfId="0" applyAlignment="1">
      <alignment vertical="top"/>
    </xf>
    <xf numFmtId="0" fontId="0" fillId="0" borderId="0" xfId="0" applyFill="1" applyAlignment="1">
      <alignment vertical="top" wrapText="1"/>
    </xf>
    <xf numFmtId="0" fontId="4" fillId="0" borderId="0" xfId="0" applyFont="1" applyFill="1" applyBorder="1" applyAlignment="1">
      <alignment vertical="top" wrapText="1"/>
    </xf>
    <xf numFmtId="164" fontId="0" fillId="0" borderId="0" xfId="0" applyNumberFormat="1" applyFill="1" applyBorder="1" applyAlignment="1">
      <alignment vertical="top"/>
    </xf>
    <xf numFmtId="164" fontId="0" fillId="0" borderId="1" xfId="0" applyNumberFormat="1" applyBorder="1" applyAlignment="1">
      <alignment vertical="top"/>
    </xf>
    <xf numFmtId="164" fontId="0" fillId="0" borderId="1" xfId="0" applyNumberFormat="1" applyFill="1" applyBorder="1" applyAlignment="1">
      <alignment vertical="top"/>
    </xf>
    <xf numFmtId="0" fontId="4" fillId="0" borderId="0" xfId="0" applyFont="1" applyFill="1" applyAlignment="1">
      <alignment vertical="top" wrapText="1"/>
    </xf>
    <xf numFmtId="164" fontId="0" fillId="0" borderId="4" xfId="0" applyNumberFormat="1" applyBorder="1" applyAlignment="1">
      <alignment vertical="top"/>
    </xf>
    <xf numFmtId="164" fontId="0" fillId="0" borderId="4" xfId="0" applyNumberFormat="1" applyFill="1" applyBorder="1" applyAlignment="1">
      <alignment vertical="top"/>
    </xf>
    <xf numFmtId="164" fontId="0" fillId="0" borderId="12" xfId="0" applyNumberFormat="1" applyBorder="1" applyAlignment="1">
      <alignment vertical="top"/>
    </xf>
    <xf numFmtId="164" fontId="0" fillId="0" borderId="15" xfId="0" applyNumberFormat="1" applyFill="1" applyBorder="1" applyAlignment="1">
      <alignment horizontal="center" wrapText="1"/>
    </xf>
    <xf numFmtId="164" fontId="0" fillId="0" borderId="16" xfId="0" applyNumberFormat="1" applyFill="1" applyBorder="1" applyAlignment="1">
      <alignment horizontal="center" wrapText="1"/>
    </xf>
    <xf numFmtId="164" fontId="0" fillId="0" borderId="0" xfId="0" applyNumberFormat="1" applyFill="1" applyBorder="1" applyAlignment="1">
      <alignment horizontal="center" wrapText="1"/>
    </xf>
    <xf numFmtId="0" fontId="0" fillId="4" borderId="18" xfId="0" applyFill="1" applyBorder="1" applyAlignment="1">
      <alignment horizontal="center" wrapText="1"/>
    </xf>
    <xf numFmtId="164" fontId="0" fillId="0" borderId="1" xfId="0" applyNumberFormat="1"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164" fontId="0" fillId="0" borderId="4" xfId="0" applyNumberFormat="1" applyFill="1" applyBorder="1" applyAlignment="1">
      <alignment horizontal="center" wrapText="1"/>
    </xf>
    <xf numFmtId="164" fontId="0" fillId="0" borderId="0" xfId="0" applyNumberFormat="1" applyFill="1" applyBorder="1" applyAlignment="1">
      <alignment horizontal="center"/>
    </xf>
    <xf numFmtId="0" fontId="0" fillId="0" borderId="0" xfId="0" applyFill="1" applyBorder="1" applyAlignment="1"/>
    <xf numFmtId="0" fontId="2" fillId="0" borderId="0" xfId="0" applyFont="1" applyFill="1" applyBorder="1" applyAlignment="1"/>
    <xf numFmtId="0" fontId="0" fillId="0" borderId="0" xfId="0" applyFill="1" applyBorder="1" applyAlignment="1">
      <alignment horizontal="center"/>
    </xf>
    <xf numFmtId="0" fontId="0" fillId="0" borderId="0" xfId="0" applyFill="1" applyBorder="1"/>
    <xf numFmtId="0" fontId="0" fillId="4" borderId="25" xfId="0" applyFill="1" applyBorder="1" applyAlignment="1">
      <alignment horizontal="center" wrapText="1"/>
    </xf>
    <xf numFmtId="0" fontId="0" fillId="0" borderId="26" xfId="0" applyFill="1" applyBorder="1" applyAlignment="1">
      <alignment horizontal="center" wrapText="1"/>
    </xf>
    <xf numFmtId="164" fontId="0" fillId="0" borderId="27" xfId="0" applyNumberFormat="1" applyFill="1" applyBorder="1" applyAlignment="1">
      <alignment horizontal="center" wrapText="1"/>
    </xf>
    <xf numFmtId="164" fontId="0" fillId="0" borderId="28" xfId="0" applyNumberFormat="1" applyFill="1" applyBorder="1" applyAlignment="1">
      <alignment horizontal="center" wrapText="1"/>
    </xf>
    <xf numFmtId="164" fontId="0" fillId="0" borderId="27" xfId="0" applyNumberFormat="1" applyBorder="1" applyAlignment="1">
      <alignment vertical="top"/>
    </xf>
    <xf numFmtId="164" fontId="0" fillId="2" borderId="27" xfId="0" applyNumberFormat="1" applyFill="1" applyBorder="1" applyAlignment="1">
      <alignment vertical="top"/>
    </xf>
    <xf numFmtId="164" fontId="0" fillId="0" borderId="27" xfId="0" applyNumberFormat="1" applyFill="1" applyBorder="1" applyAlignment="1">
      <alignment vertical="top"/>
    </xf>
    <xf numFmtId="164" fontId="0" fillId="0" borderId="29" xfId="0" applyNumberFormat="1" applyBorder="1" applyAlignment="1">
      <alignment vertical="top"/>
    </xf>
    <xf numFmtId="0" fontId="0" fillId="4" borderId="3" xfId="0" applyFill="1" applyBorder="1" applyAlignment="1">
      <alignment horizontal="center" wrapText="1"/>
    </xf>
    <xf numFmtId="0" fontId="0" fillId="4" borderId="3" xfId="0" applyFill="1" applyBorder="1" applyAlignment="1">
      <alignment horizontal="center" wrapText="1"/>
    </xf>
    <xf numFmtId="164" fontId="0" fillId="0" borderId="33" xfId="0" applyNumberFormat="1" applyBorder="1" applyAlignment="1">
      <alignment vertical="top"/>
    </xf>
    <xf numFmtId="164" fontId="0" fillId="0" borderId="34" xfId="0" applyNumberFormat="1" applyBorder="1" applyAlignment="1">
      <alignment vertical="top"/>
    </xf>
    <xf numFmtId="164" fontId="0" fillId="0" borderId="35" xfId="0" applyNumberFormat="1" applyBorder="1" applyAlignment="1">
      <alignment vertical="top"/>
    </xf>
    <xf numFmtId="0" fontId="0" fillId="0" borderId="1" xfId="0" applyFont="1" applyBorder="1"/>
    <xf numFmtId="14" fontId="0" fillId="0" borderId="1" xfId="0" quotePrefix="1" applyNumberFormat="1" applyBorder="1" applyAlignment="1">
      <alignment vertical="top"/>
    </xf>
    <xf numFmtId="14" fontId="0" fillId="0" borderId="1" xfId="0" quotePrefix="1" applyNumberFormat="1" applyBorder="1" applyAlignment="1">
      <alignment horizontal="right" vertical="top"/>
    </xf>
    <xf numFmtId="14" fontId="7" fillId="0" borderId="1" xfId="0" applyNumberFormat="1" applyFont="1" applyFill="1" applyBorder="1" applyAlignment="1">
      <alignment horizontal="left" vertical="top"/>
    </xf>
    <xf numFmtId="164" fontId="0" fillId="0" borderId="13" xfId="0" applyNumberFormat="1" applyFill="1" applyBorder="1" applyAlignment="1">
      <alignment horizontal="center" wrapText="1"/>
    </xf>
    <xf numFmtId="164" fontId="6" fillId="0" borderId="0" xfId="0" applyNumberFormat="1" applyFont="1" applyFill="1" applyBorder="1" applyAlignment="1">
      <alignment vertical="top"/>
    </xf>
    <xf numFmtId="164" fontId="6" fillId="0" borderId="16" xfId="0" applyNumberFormat="1" applyFont="1" applyFill="1" applyBorder="1" applyAlignment="1">
      <alignment horizontal="center" wrapText="1"/>
    </xf>
    <xf numFmtId="14" fontId="6" fillId="0" borderId="19" xfId="0" quotePrefix="1" applyNumberFormat="1" applyFont="1" applyBorder="1" applyAlignment="1">
      <alignment vertical="top"/>
    </xf>
    <xf numFmtId="0" fontId="0" fillId="4" borderId="38" xfId="0" applyFill="1" applyBorder="1" applyAlignment="1">
      <alignment horizontal="center"/>
    </xf>
    <xf numFmtId="0" fontId="0" fillId="0" borderId="39" xfId="0" applyFill="1" applyBorder="1" applyAlignment="1">
      <alignment horizontal="center"/>
    </xf>
    <xf numFmtId="164" fontId="0" fillId="0" borderId="40" xfId="0" applyNumberFormat="1" applyFill="1" applyBorder="1" applyAlignment="1">
      <alignment horizontal="center"/>
    </xf>
    <xf numFmtId="0" fontId="0" fillId="0" borderId="40" xfId="0" applyBorder="1" applyAlignment="1">
      <alignment vertical="top"/>
    </xf>
    <xf numFmtId="164" fontId="0" fillId="0" borderId="40" xfId="0" applyNumberFormat="1" applyFill="1" applyBorder="1" applyAlignment="1">
      <alignment vertical="top"/>
    </xf>
    <xf numFmtId="164" fontId="0" fillId="0" borderId="40" xfId="0" applyNumberFormat="1" applyBorder="1" applyAlignment="1">
      <alignment vertical="top"/>
    </xf>
    <xf numFmtId="164" fontId="0" fillId="0" borderId="41" xfId="0" applyNumberFormat="1" applyBorder="1" applyAlignment="1">
      <alignment vertical="top"/>
    </xf>
    <xf numFmtId="164" fontId="0" fillId="0" borderId="42" xfId="0" applyNumberFormat="1" applyFill="1" applyBorder="1" applyAlignment="1">
      <alignment vertical="top"/>
    </xf>
    <xf numFmtId="0" fontId="0" fillId="4" borderId="46" xfId="0" applyFill="1" applyBorder="1" applyAlignment="1">
      <alignment horizontal="center" wrapText="1"/>
    </xf>
    <xf numFmtId="0" fontId="0" fillId="0" borderId="48" xfId="0" applyFill="1" applyBorder="1" applyAlignment="1">
      <alignment horizontal="center"/>
    </xf>
    <xf numFmtId="164" fontId="0" fillId="0" borderId="50" xfId="0" applyNumberFormat="1" applyFill="1" applyBorder="1" applyAlignment="1">
      <alignment horizontal="center"/>
    </xf>
    <xf numFmtId="164" fontId="0" fillId="0" borderId="52" xfId="0" applyNumberFormat="1" applyFill="1" applyBorder="1" applyAlignment="1">
      <alignment horizontal="center"/>
    </xf>
    <xf numFmtId="164" fontId="0" fillId="2" borderId="50" xfId="0" applyNumberFormat="1" applyFill="1" applyBorder="1" applyAlignment="1">
      <alignment vertical="top"/>
    </xf>
    <xf numFmtId="0" fontId="0" fillId="0" borderId="50" xfId="0" applyBorder="1" applyAlignment="1">
      <alignment vertical="top"/>
    </xf>
    <xf numFmtId="164" fontId="0" fillId="0" borderId="50" xfId="0" applyNumberFormat="1" applyBorder="1" applyAlignment="1">
      <alignment vertical="top"/>
    </xf>
    <xf numFmtId="164" fontId="0" fillId="0" borderId="50" xfId="0" applyNumberFormat="1" applyFill="1" applyBorder="1" applyAlignment="1">
      <alignment vertical="top"/>
    </xf>
    <xf numFmtId="164" fontId="0" fillId="0" borderId="54" xfId="0" applyNumberFormat="1" applyBorder="1" applyAlignment="1">
      <alignment vertical="top"/>
    </xf>
    <xf numFmtId="164" fontId="0" fillId="0" borderId="56" xfId="0" applyNumberFormat="1" applyBorder="1" applyAlignment="1">
      <alignment vertical="top"/>
    </xf>
    <xf numFmtId="164" fontId="6" fillId="0" borderId="57" xfId="0" applyNumberFormat="1" applyFont="1" applyFill="1" applyBorder="1" applyAlignment="1">
      <alignment horizontal="center" wrapText="1"/>
    </xf>
    <xf numFmtId="164" fontId="0" fillId="0" borderId="58" xfId="0" applyNumberFormat="1" applyFill="1" applyBorder="1" applyAlignment="1">
      <alignment horizontal="center" wrapText="1"/>
    </xf>
    <xf numFmtId="164" fontId="0" fillId="0" borderId="59" xfId="0" applyNumberFormat="1" applyFill="1" applyBorder="1" applyAlignment="1">
      <alignment horizontal="center" wrapText="1"/>
    </xf>
    <xf numFmtId="0" fontId="0" fillId="4" borderId="62" xfId="0" applyFill="1" applyBorder="1" applyAlignment="1">
      <alignment horizontal="center" wrapText="1"/>
    </xf>
    <xf numFmtId="0" fontId="0" fillId="4" borderId="38" xfId="0" applyFill="1" applyBorder="1" applyAlignment="1">
      <alignment horizontal="center" wrapText="1"/>
    </xf>
    <xf numFmtId="0" fontId="0" fillId="4" borderId="38" xfId="0" applyFill="1" applyBorder="1" applyAlignment="1">
      <alignment horizontal="center" wrapText="1"/>
    </xf>
    <xf numFmtId="164" fontId="0" fillId="3" borderId="40" xfId="0" applyNumberFormat="1" applyFill="1" applyBorder="1" applyAlignment="1">
      <alignment vertical="top"/>
    </xf>
    <xf numFmtId="164" fontId="0" fillId="0" borderId="42" xfId="0" applyNumberFormat="1" applyBorder="1" applyAlignment="1">
      <alignment vertical="top"/>
    </xf>
    <xf numFmtId="0" fontId="0" fillId="5" borderId="45" xfId="0" applyFill="1" applyBorder="1" applyAlignment="1">
      <alignment horizontal="center" wrapText="1"/>
    </xf>
    <xf numFmtId="0" fontId="0" fillId="5" borderId="47" xfId="0" applyFill="1" applyBorder="1" applyAlignment="1">
      <alignment horizontal="center"/>
    </xf>
    <xf numFmtId="164" fontId="0" fillId="5" borderId="49" xfId="0" applyNumberFormat="1" applyFill="1" applyBorder="1" applyAlignment="1">
      <alignment horizontal="center"/>
    </xf>
    <xf numFmtId="164" fontId="0" fillId="5" borderId="51" xfId="0" applyNumberFormat="1" applyFill="1" applyBorder="1" applyAlignment="1">
      <alignment horizontal="center"/>
    </xf>
    <xf numFmtId="0" fontId="0" fillId="5" borderId="49" xfId="0" applyFill="1" applyBorder="1" applyAlignment="1">
      <alignment vertical="top"/>
    </xf>
    <xf numFmtId="164" fontId="0" fillId="5" borderId="49" xfId="0" applyNumberFormat="1" applyFill="1" applyBorder="1" applyAlignment="1">
      <alignment vertical="top"/>
    </xf>
    <xf numFmtId="164" fontId="0" fillId="5" borderId="53" xfId="0" applyNumberFormat="1" applyFill="1" applyBorder="1" applyAlignment="1">
      <alignment vertical="top"/>
    </xf>
    <xf numFmtId="164" fontId="0" fillId="5" borderId="55" xfId="0" applyNumberFormat="1" applyFill="1" applyBorder="1" applyAlignment="1">
      <alignment vertical="top"/>
    </xf>
    <xf numFmtId="0" fontId="0" fillId="5" borderId="63" xfId="0" applyFill="1" applyBorder="1" applyAlignment="1">
      <alignment horizontal="center" wrapText="1"/>
    </xf>
    <xf numFmtId="0" fontId="0" fillId="5" borderId="64" xfId="0" applyFill="1" applyBorder="1" applyAlignment="1">
      <alignment horizontal="center" wrapText="1"/>
    </xf>
    <xf numFmtId="164" fontId="0" fillId="5" borderId="65" xfId="0" applyNumberFormat="1" applyFill="1" applyBorder="1" applyAlignment="1">
      <alignment horizontal="center" wrapText="1"/>
    </xf>
    <xf numFmtId="164" fontId="0" fillId="5" borderId="66" xfId="0" applyNumberFormat="1" applyFill="1" applyBorder="1" applyAlignment="1">
      <alignment horizontal="center" wrapText="1"/>
    </xf>
    <xf numFmtId="164" fontId="0" fillId="5" borderId="65" xfId="0" applyNumberFormat="1" applyFill="1" applyBorder="1" applyAlignment="1">
      <alignment vertical="top"/>
    </xf>
    <xf numFmtId="164" fontId="0" fillId="5" borderId="67" xfId="0" applyNumberFormat="1" applyFill="1" applyBorder="1" applyAlignment="1">
      <alignment vertical="top"/>
    </xf>
    <xf numFmtId="164" fontId="0" fillId="5" borderId="68" xfId="0" applyNumberFormat="1" applyFill="1" applyBorder="1" applyAlignment="1">
      <alignment horizontal="center" wrapText="1"/>
    </xf>
    <xf numFmtId="0" fontId="0" fillId="5" borderId="8" xfId="0" applyFill="1" applyBorder="1" applyAlignment="1">
      <alignment horizontal="center" wrapText="1"/>
    </xf>
    <xf numFmtId="0" fontId="0" fillId="5" borderId="21" xfId="0" applyFill="1" applyBorder="1" applyAlignment="1">
      <alignment horizontal="center" wrapText="1"/>
    </xf>
    <xf numFmtId="164" fontId="0" fillId="5" borderId="9" xfId="0" applyNumberFormat="1" applyFill="1" applyBorder="1" applyAlignment="1">
      <alignment horizontal="center" wrapText="1"/>
    </xf>
    <xf numFmtId="164" fontId="0" fillId="5" borderId="17" xfId="0" applyNumberFormat="1" applyFill="1" applyBorder="1" applyAlignment="1">
      <alignment horizontal="center" wrapText="1"/>
    </xf>
    <xf numFmtId="164" fontId="0" fillId="5" borderId="9" xfId="0" applyNumberFormat="1" applyFill="1" applyBorder="1" applyAlignment="1">
      <alignment vertical="top"/>
    </xf>
    <xf numFmtId="164" fontId="0" fillId="5" borderId="36" xfId="0" applyNumberFormat="1" applyFill="1" applyBorder="1" applyAlignment="1">
      <alignment vertical="top"/>
    </xf>
    <xf numFmtId="164" fontId="0" fillId="5" borderId="14" xfId="0" applyNumberFormat="1" applyFill="1" applyBorder="1" applyAlignment="1">
      <alignment vertical="top"/>
    </xf>
    <xf numFmtId="0" fontId="0" fillId="0" borderId="71" xfId="0" applyBorder="1"/>
    <xf numFmtId="0" fontId="0" fillId="0" borderId="72" xfId="0" applyBorder="1"/>
    <xf numFmtId="0" fontId="0" fillId="4" borderId="74" xfId="0" applyFill="1" applyBorder="1" applyAlignment="1">
      <alignment horizontal="center" wrapText="1"/>
    </xf>
    <xf numFmtId="0" fontId="6" fillId="0" borderId="20" xfId="0" quotePrefix="1" applyFont="1" applyBorder="1" applyAlignment="1">
      <alignment vertical="top" wrapText="1"/>
    </xf>
    <xf numFmtId="0" fontId="0" fillId="0" borderId="4" xfId="0" applyBorder="1" applyAlignment="1">
      <alignment vertical="top" wrapText="1"/>
    </xf>
    <xf numFmtId="0" fontId="4" fillId="0" borderId="4" xfId="0" applyFont="1" applyBorder="1" applyAlignment="1">
      <alignment vertical="top" wrapText="1"/>
    </xf>
    <xf numFmtId="0" fontId="0" fillId="2" borderId="4" xfId="0" quotePrefix="1" applyFill="1" applyBorder="1" applyAlignment="1">
      <alignment vertical="top" wrapText="1"/>
    </xf>
    <xf numFmtId="0" fontId="0" fillId="0" borderId="4" xfId="0" quotePrefix="1" applyBorder="1" applyAlignment="1">
      <alignment vertical="top" wrapText="1"/>
    </xf>
    <xf numFmtId="0" fontId="5" fillId="0" borderId="4" xfId="0" applyFont="1" applyBorder="1" applyAlignment="1">
      <alignment vertical="top" wrapText="1"/>
    </xf>
    <xf numFmtId="0" fontId="6" fillId="0" borderId="4" xfId="0" applyFont="1" applyBorder="1"/>
    <xf numFmtId="0" fontId="0" fillId="4" borderId="84" xfId="0" applyFill="1" applyBorder="1" applyAlignment="1">
      <alignment horizontal="center"/>
    </xf>
    <xf numFmtId="0" fontId="0" fillId="0" borderId="86" xfId="0" applyFill="1" applyBorder="1" applyAlignment="1">
      <alignment horizontal="center"/>
    </xf>
    <xf numFmtId="164" fontId="6" fillId="0" borderId="87" xfId="0" applyNumberFormat="1" applyFont="1" applyBorder="1" applyAlignment="1">
      <alignment vertical="top"/>
    </xf>
    <xf numFmtId="164" fontId="0" fillId="0" borderId="88" xfId="0" applyNumberFormat="1" applyFill="1" applyBorder="1" applyAlignment="1">
      <alignment horizontal="center"/>
    </xf>
    <xf numFmtId="164" fontId="0" fillId="0" borderId="89" xfId="0" applyNumberFormat="1" applyFill="1" applyBorder="1" applyAlignment="1">
      <alignment horizontal="center"/>
    </xf>
    <xf numFmtId="164" fontId="0" fillId="0" borderId="90" xfId="0" applyNumberFormat="1" applyFill="1" applyBorder="1" applyAlignment="1">
      <alignment horizontal="center"/>
    </xf>
    <xf numFmtId="164" fontId="0" fillId="0" borderId="91" xfId="0" applyNumberFormat="1" applyFill="1" applyBorder="1" applyAlignment="1">
      <alignment horizontal="center"/>
    </xf>
    <xf numFmtId="0" fontId="0" fillId="0" borderId="88" xfId="0" applyBorder="1" applyAlignment="1">
      <alignment vertical="top"/>
    </xf>
    <xf numFmtId="164" fontId="0" fillId="0" borderId="89" xfId="0" applyNumberFormat="1" applyBorder="1" applyAlignment="1">
      <alignment vertical="top"/>
    </xf>
    <xf numFmtId="164" fontId="0" fillId="3" borderId="88" xfId="0" applyNumberFormat="1" applyFill="1" applyBorder="1" applyAlignment="1">
      <alignment vertical="top"/>
    </xf>
    <xf numFmtId="164" fontId="0" fillId="0" borderId="88" xfId="0" applyNumberFormat="1" applyBorder="1" applyAlignment="1">
      <alignment vertical="top"/>
    </xf>
    <xf numFmtId="164" fontId="0" fillId="0" borderId="92" xfId="0" applyNumberFormat="1" applyFill="1" applyBorder="1" applyAlignment="1">
      <alignment vertical="top"/>
    </xf>
    <xf numFmtId="164" fontId="0" fillId="0" borderId="93" xfId="0" applyNumberFormat="1" applyBorder="1" applyAlignment="1">
      <alignment vertical="top"/>
    </xf>
    <xf numFmtId="164" fontId="0" fillId="0" borderId="94" xfId="0" applyNumberFormat="1" applyBorder="1" applyAlignment="1">
      <alignment vertical="top"/>
    </xf>
    <xf numFmtId="0" fontId="1" fillId="0" borderId="0" xfId="0" applyFont="1" applyFill="1" applyBorder="1"/>
    <xf numFmtId="0" fontId="6" fillId="0" borderId="0" xfId="0" quotePrefix="1" applyFont="1" applyFill="1" applyBorder="1" applyAlignment="1">
      <alignment vertical="top" wrapText="1"/>
    </xf>
    <xf numFmtId="0" fontId="0" fillId="0" borderId="0" xfId="0" applyFill="1" applyBorder="1" applyAlignment="1">
      <alignment vertical="top" wrapText="1"/>
    </xf>
    <xf numFmtId="0" fontId="0" fillId="0" borderId="0" xfId="0" quotePrefix="1" applyFill="1" applyBorder="1" applyAlignment="1">
      <alignment vertical="top" wrapText="1"/>
    </xf>
    <xf numFmtId="0" fontId="5" fillId="0" borderId="0" xfId="0" applyFont="1" applyFill="1" applyBorder="1" applyAlignment="1">
      <alignment vertical="top" wrapText="1"/>
    </xf>
    <xf numFmtId="164" fontId="0" fillId="6" borderId="88" xfId="0" applyNumberFormat="1" applyFill="1" applyBorder="1" applyAlignment="1">
      <alignment vertical="top"/>
    </xf>
    <xf numFmtId="164" fontId="0" fillId="6" borderId="40" xfId="0" applyNumberFormat="1" applyFill="1" applyBorder="1" applyAlignment="1">
      <alignment vertical="top"/>
    </xf>
    <xf numFmtId="164" fontId="0" fillId="0" borderId="100" xfId="0" applyNumberFormat="1" applyFill="1" applyBorder="1" applyAlignment="1">
      <alignment horizontal="center" wrapText="1"/>
    </xf>
    <xf numFmtId="164" fontId="0" fillId="0" borderId="101" xfId="0" applyNumberFormat="1" applyFill="1" applyBorder="1" applyAlignment="1">
      <alignment horizontal="center" wrapText="1"/>
    </xf>
    <xf numFmtId="164" fontId="6" fillId="0" borderId="102" xfId="0" applyNumberFormat="1" applyFont="1" applyBorder="1"/>
    <xf numFmtId="0" fontId="1" fillId="0" borderId="37" xfId="0" applyFont="1" applyBorder="1" applyAlignment="1">
      <alignment horizontal="center"/>
    </xf>
    <xf numFmtId="0" fontId="0" fillId="7" borderId="2" xfId="0" applyFill="1" applyBorder="1" applyAlignment="1">
      <alignment horizontal="center" wrapText="1"/>
    </xf>
    <xf numFmtId="0" fontId="0" fillId="7" borderId="19" xfId="0" applyFill="1" applyBorder="1" applyAlignment="1">
      <alignment horizontal="center" wrapText="1"/>
    </xf>
    <xf numFmtId="164" fontId="0" fillId="7" borderId="1" xfId="0" applyNumberFormat="1" applyFill="1" applyBorder="1" applyAlignment="1">
      <alignment horizontal="center" wrapText="1"/>
    </xf>
    <xf numFmtId="164" fontId="0" fillId="7" borderId="15" xfId="0" applyNumberFormat="1" applyFill="1" applyBorder="1" applyAlignment="1">
      <alignment horizontal="center" wrapText="1"/>
    </xf>
    <xf numFmtId="164" fontId="0" fillId="7" borderId="1" xfId="0" applyNumberFormat="1" applyFill="1" applyBorder="1" applyAlignment="1">
      <alignment vertical="top"/>
    </xf>
    <xf numFmtId="164" fontId="0" fillId="7" borderId="33" xfId="0" applyNumberFormat="1" applyFill="1" applyBorder="1" applyAlignment="1">
      <alignment vertical="top"/>
    </xf>
    <xf numFmtId="164" fontId="0" fillId="7" borderId="12" xfId="0" applyNumberFormat="1" applyFill="1" applyBorder="1" applyAlignment="1">
      <alignment vertical="top"/>
    </xf>
    <xf numFmtId="0" fontId="1" fillId="0" borderId="0" xfId="0" quotePrefix="1" applyFont="1"/>
    <xf numFmtId="0" fontId="12" fillId="0" borderId="0" xfId="0" applyFont="1"/>
    <xf numFmtId="0" fontId="0" fillId="0" borderId="70" xfId="0" applyBorder="1"/>
    <xf numFmtId="0" fontId="0" fillId="0" borderId="106" xfId="0" applyBorder="1"/>
    <xf numFmtId="0" fontId="0" fillId="0" borderId="16" xfId="0" applyBorder="1"/>
    <xf numFmtId="0" fontId="0" fillId="0" borderId="73" xfId="0" applyBorder="1"/>
    <xf numFmtId="0" fontId="0" fillId="0" borderId="15" xfId="0" applyBorder="1"/>
    <xf numFmtId="10" fontId="0" fillId="0" borderId="15" xfId="1" applyNumberFormat="1" applyFont="1" applyBorder="1" applyAlignment="1">
      <alignment horizontal="left"/>
    </xf>
    <xf numFmtId="0" fontId="0" fillId="0" borderId="11" xfId="0" applyBorder="1"/>
    <xf numFmtId="164" fontId="6" fillId="5" borderId="17" xfId="0" applyNumberFormat="1" applyFont="1" applyFill="1" applyBorder="1" applyAlignment="1"/>
    <xf numFmtId="164" fontId="6" fillId="7" borderId="15" xfId="0" applyNumberFormat="1" applyFont="1" applyFill="1" applyBorder="1" applyAlignment="1"/>
    <xf numFmtId="164" fontId="6" fillId="0" borderId="15" xfId="0" applyNumberFormat="1" applyFont="1" applyBorder="1" applyAlignment="1"/>
    <xf numFmtId="0" fontId="0" fillId="0" borderId="71" xfId="0" applyBorder="1" applyAlignment="1"/>
    <xf numFmtId="0" fontId="6" fillId="0" borderId="0" xfId="0" applyFont="1" applyFill="1" applyBorder="1" applyAlignment="1"/>
    <xf numFmtId="164" fontId="6" fillId="0" borderId="95" xfId="0" applyNumberFormat="1" applyFont="1" applyBorder="1" applyAlignment="1"/>
    <xf numFmtId="164" fontId="6" fillId="0" borderId="96" xfId="0" applyNumberFormat="1" applyFont="1" applyBorder="1" applyAlignment="1"/>
    <xf numFmtId="164" fontId="6" fillId="5" borderId="97" xfId="0" applyNumberFormat="1" applyFont="1" applyFill="1" applyBorder="1" applyAlignment="1"/>
    <xf numFmtId="164" fontId="6" fillId="0" borderId="98" xfId="0" applyNumberFormat="1" applyFont="1" applyBorder="1" applyAlignment="1"/>
    <xf numFmtId="164" fontId="6" fillId="0" borderId="99" xfId="0" applyNumberFormat="1" applyFont="1" applyBorder="1" applyAlignment="1"/>
    <xf numFmtId="164" fontId="6" fillId="0" borderId="0" xfId="0" applyNumberFormat="1" applyFont="1" applyFill="1" applyBorder="1" applyAlignment="1"/>
    <xf numFmtId="164" fontId="6" fillId="0" borderId="30" xfId="0" applyNumberFormat="1" applyFont="1" applyBorder="1" applyAlignment="1"/>
    <xf numFmtId="164" fontId="6" fillId="0" borderId="31" xfId="0" applyNumberFormat="1" applyFont="1" applyBorder="1" applyAlignment="1"/>
    <xf numFmtId="164" fontId="6" fillId="5" borderId="69" xfId="0" applyNumberFormat="1" applyFont="1" applyFill="1" applyBorder="1" applyAlignment="1"/>
    <xf numFmtId="164" fontId="6" fillId="0" borderId="61" xfId="0" applyNumberFormat="1" applyFont="1" applyBorder="1" applyAlignment="1"/>
    <xf numFmtId="164" fontId="6" fillId="5" borderId="103" xfId="0" applyNumberFormat="1" applyFont="1" applyFill="1" applyBorder="1" applyAlignment="1"/>
    <xf numFmtId="164" fontId="6" fillId="7" borderId="104" xfId="0" applyNumberFormat="1" applyFont="1" applyFill="1" applyBorder="1" applyAlignment="1"/>
    <xf numFmtId="164" fontId="6" fillId="0" borderId="104" xfId="0" applyNumberFormat="1" applyFont="1" applyBorder="1" applyAlignment="1"/>
    <xf numFmtId="164" fontId="6" fillId="0" borderId="105" xfId="0" applyNumberFormat="1" applyFont="1" applyFill="1" applyBorder="1" applyAlignment="1">
      <alignment horizontal="center" wrapText="1"/>
    </xf>
    <xf numFmtId="0" fontId="5" fillId="0" borderId="0" xfId="0" applyFont="1" applyFill="1" applyBorder="1" applyAlignment="1">
      <alignment wrapText="1"/>
    </xf>
    <xf numFmtId="164" fontId="6" fillId="0" borderId="90" xfId="0" applyNumberFormat="1" applyFont="1" applyFill="1" applyBorder="1" applyAlignment="1"/>
    <xf numFmtId="164" fontId="6" fillId="5" borderId="51" xfId="0" applyNumberFormat="1" applyFont="1" applyFill="1" applyBorder="1" applyAlignment="1"/>
    <xf numFmtId="164" fontId="6" fillId="0" borderId="0" xfId="0" applyNumberFormat="1" applyFont="1" applyBorder="1" applyAlignment="1"/>
    <xf numFmtId="164" fontId="6" fillId="0" borderId="52" xfId="0" applyNumberFormat="1" applyFont="1" applyBorder="1" applyAlignment="1"/>
    <xf numFmtId="164" fontId="6" fillId="0" borderId="91" xfId="0" applyNumberFormat="1" applyFont="1" applyBorder="1" applyAlignment="1"/>
    <xf numFmtId="164" fontId="6" fillId="0" borderId="28" xfId="0" applyNumberFormat="1" applyFont="1" applyBorder="1" applyAlignment="1"/>
    <xf numFmtId="164" fontId="6" fillId="5" borderId="66" xfId="0" applyNumberFormat="1" applyFont="1" applyFill="1" applyBorder="1" applyAlignment="1">
      <alignment horizontal="center" wrapText="1"/>
    </xf>
    <xf numFmtId="164" fontId="6" fillId="0" borderId="60" xfId="0" applyNumberFormat="1" applyFont="1" applyFill="1" applyBorder="1" applyAlignment="1">
      <alignment horizontal="center" wrapText="1"/>
    </xf>
    <xf numFmtId="0" fontId="14" fillId="0" borderId="4" xfId="0" applyFont="1" applyBorder="1" applyAlignment="1">
      <alignment vertical="top" wrapText="1"/>
    </xf>
    <xf numFmtId="0" fontId="0" fillId="0" borderId="1" xfId="0" applyFont="1" applyBorder="1" applyAlignment="1">
      <alignment vertical="top"/>
    </xf>
    <xf numFmtId="0" fontId="1" fillId="0" borderId="0" xfId="0" applyFont="1" applyBorder="1" applyAlignment="1">
      <alignment horizontal="center"/>
    </xf>
    <xf numFmtId="0" fontId="0" fillId="5" borderId="10" xfId="0" applyFill="1" applyBorder="1" applyAlignment="1">
      <alignment horizontal="center" wrapText="1"/>
    </xf>
    <xf numFmtId="15" fontId="6" fillId="0" borderId="1" xfId="0" applyNumberFormat="1" applyFont="1" applyBorder="1"/>
    <xf numFmtId="0" fontId="6" fillId="0" borderId="39" xfId="0" quotePrefix="1" applyFont="1" applyBorder="1" applyAlignment="1">
      <alignment vertical="top" wrapText="1"/>
    </xf>
    <xf numFmtId="0" fontId="0" fillId="5" borderId="108" xfId="0" applyFill="1" applyBorder="1" applyAlignment="1">
      <alignment horizontal="center" wrapText="1"/>
    </xf>
    <xf numFmtId="165" fontId="6" fillId="0" borderId="102" xfId="0" applyNumberFormat="1" applyFont="1" applyBorder="1"/>
    <xf numFmtId="15" fontId="0" fillId="0" borderId="1" xfId="0" applyNumberFormat="1" applyBorder="1"/>
    <xf numFmtId="0" fontId="0" fillId="0" borderId="40" xfId="0" applyBorder="1"/>
    <xf numFmtId="0" fontId="0" fillId="5" borderId="9" xfId="0" applyFill="1" applyBorder="1"/>
    <xf numFmtId="164" fontId="0" fillId="5" borderId="109" xfId="0" applyNumberFormat="1" applyFill="1" applyBorder="1" applyAlignment="1">
      <alignment horizontal="center" wrapText="1"/>
    </xf>
    <xf numFmtId="0" fontId="0" fillId="0" borderId="110" xfId="0" applyBorder="1"/>
    <xf numFmtId="164" fontId="0" fillId="5" borderId="111" xfId="0" applyNumberFormat="1" applyFill="1" applyBorder="1" applyAlignment="1">
      <alignment horizontal="center" wrapText="1"/>
    </xf>
    <xf numFmtId="164" fontId="0" fillId="5" borderId="109" xfId="0" applyNumberFormat="1" applyFill="1" applyBorder="1" applyAlignment="1">
      <alignment vertical="top"/>
    </xf>
    <xf numFmtId="0" fontId="0" fillId="0" borderId="40" xfId="0" applyFill="1" applyBorder="1" applyAlignment="1">
      <alignment vertical="top"/>
    </xf>
    <xf numFmtId="0" fontId="0" fillId="5" borderId="17" xfId="0" applyFill="1" applyBorder="1"/>
    <xf numFmtId="0" fontId="0" fillId="5" borderId="113" xfId="0" applyFill="1" applyBorder="1"/>
    <xf numFmtId="164" fontId="0" fillId="5" borderId="115" xfId="0" applyNumberFormat="1" applyFill="1" applyBorder="1" applyAlignment="1">
      <alignment vertical="top"/>
    </xf>
    <xf numFmtId="164" fontId="6" fillId="5" borderId="116" xfId="0" applyNumberFormat="1" applyFont="1" applyFill="1" applyBorder="1" applyAlignment="1"/>
    <xf numFmtId="164" fontId="6" fillId="5" borderId="111" xfId="0" applyNumberFormat="1" applyFont="1" applyFill="1" applyBorder="1" applyAlignment="1"/>
    <xf numFmtId="164" fontId="6" fillId="0" borderId="117" xfId="0" applyNumberFormat="1" applyFont="1" applyBorder="1" applyAlignment="1"/>
    <xf numFmtId="0" fontId="15" fillId="0" borderId="4" xfId="0" applyFont="1" applyBorder="1" applyAlignment="1">
      <alignment vertical="top" wrapText="1"/>
    </xf>
    <xf numFmtId="0" fontId="5" fillId="0" borderId="0" xfId="0" applyFont="1" applyAlignment="1">
      <alignment wrapText="1"/>
    </xf>
    <xf numFmtId="14" fontId="6" fillId="0" borderId="119" xfId="0" quotePrefix="1" applyNumberFormat="1" applyFont="1" applyBorder="1" applyAlignment="1">
      <alignment vertical="top"/>
    </xf>
    <xf numFmtId="0" fontId="6" fillId="0" borderId="112" xfId="0" quotePrefix="1" applyFont="1" applyBorder="1" applyAlignment="1">
      <alignment vertical="top" wrapText="1"/>
    </xf>
    <xf numFmtId="0" fontId="0" fillId="5" borderId="113" xfId="0" applyFill="1" applyBorder="1" applyAlignment="1">
      <alignment horizontal="center" wrapText="1"/>
    </xf>
    <xf numFmtId="0" fontId="0" fillId="7" borderId="119" xfId="0" applyFill="1" applyBorder="1" applyAlignment="1">
      <alignment horizontal="center" wrapText="1"/>
    </xf>
    <xf numFmtId="0" fontId="0" fillId="0" borderId="119" xfId="0" applyFill="1" applyBorder="1" applyAlignment="1">
      <alignment horizontal="center" wrapText="1"/>
    </xf>
    <xf numFmtId="0" fontId="0" fillId="0" borderId="120" xfId="0" applyFill="1" applyBorder="1" applyAlignment="1">
      <alignment horizontal="center"/>
    </xf>
    <xf numFmtId="0" fontId="0" fillId="0" borderId="110" xfId="0" applyFill="1" applyBorder="1" applyAlignment="1">
      <alignment horizontal="center"/>
    </xf>
    <xf numFmtId="0" fontId="0" fillId="5" borderId="121" xfId="0" applyFill="1" applyBorder="1" applyAlignment="1">
      <alignment horizontal="center"/>
    </xf>
    <xf numFmtId="0" fontId="0" fillId="0" borderId="122" xfId="0" applyFill="1" applyBorder="1" applyAlignment="1">
      <alignment horizontal="center"/>
    </xf>
    <xf numFmtId="164" fontId="6" fillId="0" borderId="123" xfId="0" applyNumberFormat="1" applyFont="1" applyBorder="1" applyAlignment="1">
      <alignment vertical="top"/>
    </xf>
    <xf numFmtId="164" fontId="6" fillId="0" borderId="126" xfId="0" applyNumberFormat="1" applyFont="1" applyFill="1" applyBorder="1" applyAlignment="1">
      <alignment horizontal="center" wrapText="1"/>
    </xf>
    <xf numFmtId="164" fontId="0" fillId="0" borderId="26" xfId="0" applyNumberFormat="1" applyFill="1" applyBorder="1" applyAlignment="1">
      <alignment horizontal="center" wrapText="1"/>
    </xf>
    <xf numFmtId="164" fontId="0" fillId="0" borderId="20" xfId="0" applyNumberFormat="1" applyFill="1" applyBorder="1" applyAlignment="1">
      <alignment horizontal="center" wrapText="1"/>
    </xf>
    <xf numFmtId="164" fontId="0" fillId="5" borderId="64" xfId="0" applyNumberFormat="1" applyFill="1" applyBorder="1" applyAlignment="1">
      <alignment horizontal="center" wrapText="1"/>
    </xf>
    <xf numFmtId="164" fontId="0" fillId="0" borderId="124" xfId="0" applyNumberFormat="1" applyFill="1" applyBorder="1" applyAlignment="1">
      <alignment horizontal="center" wrapText="1"/>
    </xf>
    <xf numFmtId="164" fontId="0" fillId="0" borderId="112" xfId="0" applyNumberFormat="1" applyFill="1" applyBorder="1" applyAlignment="1">
      <alignment horizontal="center" wrapText="1"/>
    </xf>
    <xf numFmtId="164" fontId="0" fillId="5" borderId="125" xfId="0" applyNumberFormat="1" applyFill="1" applyBorder="1" applyAlignment="1">
      <alignment horizontal="center" wrapText="1"/>
    </xf>
    <xf numFmtId="164" fontId="0" fillId="5" borderId="113" xfId="0" applyNumberFormat="1" applyFill="1" applyBorder="1" applyAlignment="1">
      <alignment horizontal="center" wrapText="1"/>
    </xf>
    <xf numFmtId="164" fontId="0" fillId="0" borderId="119" xfId="0" applyNumberFormat="1" applyFill="1" applyBorder="1" applyAlignment="1">
      <alignment horizontal="center" wrapText="1"/>
    </xf>
    <xf numFmtId="0" fontId="0" fillId="0" borderId="71" xfId="0" applyBorder="1" applyAlignment="1">
      <alignment horizontal="left" vertical="top" wrapText="1"/>
    </xf>
    <xf numFmtId="0" fontId="2" fillId="0" borderId="11" xfId="0" applyFont="1" applyBorder="1" applyAlignment="1">
      <alignment horizontal="left" vertical="top" wrapText="1"/>
    </xf>
    <xf numFmtId="0" fontId="0" fillId="4" borderId="3" xfId="0" applyFill="1" applyBorder="1" applyAlignment="1">
      <alignment horizontal="center" wrapText="1"/>
    </xf>
    <xf numFmtId="164" fontId="0" fillId="9" borderId="89" xfId="0" applyNumberFormat="1" applyFill="1" applyBorder="1" applyAlignment="1">
      <alignment vertical="top"/>
    </xf>
    <xf numFmtId="164" fontId="0" fillId="0" borderId="92" xfId="0" applyNumberFormat="1" applyBorder="1" applyAlignment="1">
      <alignment vertical="top"/>
    </xf>
    <xf numFmtId="164" fontId="0" fillId="9" borderId="94" xfId="0" applyNumberFormat="1" applyFill="1" applyBorder="1" applyAlignment="1">
      <alignment vertical="top"/>
    </xf>
    <xf numFmtId="164" fontId="0" fillId="0" borderId="13" xfId="0" applyNumberFormat="1" applyBorder="1" applyAlignment="1">
      <alignment vertical="top"/>
    </xf>
    <xf numFmtId="164" fontId="0" fillId="5" borderId="68" xfId="0" applyNumberFormat="1" applyFill="1" applyBorder="1" applyAlignment="1">
      <alignment vertical="top"/>
    </xf>
    <xf numFmtId="164" fontId="0" fillId="0" borderId="33" xfId="0" applyNumberFormat="1" applyFill="1" applyBorder="1" applyAlignment="1">
      <alignment vertical="top"/>
    </xf>
    <xf numFmtId="164" fontId="6" fillId="0" borderId="104" xfId="0" applyNumberFormat="1" applyFont="1" applyFill="1" applyBorder="1" applyAlignment="1"/>
    <xf numFmtId="164" fontId="6" fillId="0" borderId="111" xfId="0" applyNumberFormat="1" applyFont="1" applyFill="1" applyBorder="1" applyAlignment="1"/>
    <xf numFmtId="0" fontId="2" fillId="8" borderId="0" xfId="0" applyFont="1" applyFill="1"/>
    <xf numFmtId="10" fontId="2" fillId="8" borderId="0" xfId="1" applyNumberFormat="1" applyFont="1" applyFill="1" applyBorder="1" applyAlignment="1">
      <alignment horizontal="center"/>
    </xf>
    <xf numFmtId="0" fontId="0" fillId="8" borderId="0" xfId="0" applyFill="1"/>
    <xf numFmtId="0" fontId="0" fillId="0" borderId="110" xfId="0" applyFill="1" applyBorder="1"/>
    <xf numFmtId="0" fontId="14" fillId="0" borderId="4" xfId="0" applyFont="1" applyFill="1" applyBorder="1" applyAlignment="1">
      <alignment vertical="top" wrapText="1"/>
    </xf>
    <xf numFmtId="0" fontId="5" fillId="0" borderId="4" xfId="0" applyFont="1" applyFill="1" applyBorder="1" applyAlignment="1">
      <alignment vertical="top" wrapText="1"/>
    </xf>
    <xf numFmtId="0" fontId="0" fillId="0" borderId="4" xfId="0" applyFill="1" applyBorder="1"/>
    <xf numFmtId="0" fontId="0" fillId="0" borderId="112" xfId="0" applyFill="1" applyBorder="1"/>
    <xf numFmtId="0" fontId="0" fillId="0" borderId="4" xfId="0" applyFill="1" applyBorder="1" applyAlignment="1">
      <alignment vertical="top" wrapText="1"/>
    </xf>
    <xf numFmtId="0" fontId="0" fillId="0" borderId="112" xfId="0" applyFill="1" applyBorder="1" applyAlignment="1">
      <alignment vertical="top" wrapText="1"/>
    </xf>
    <xf numFmtId="0" fontId="0" fillId="0" borderId="114" xfId="0" applyFill="1" applyBorder="1"/>
    <xf numFmtId="0" fontId="2" fillId="8" borderId="0" xfId="0" quotePrefix="1" applyFont="1" applyFill="1"/>
    <xf numFmtId="166" fontId="2" fillId="8" borderId="0" xfId="1" applyNumberFormat="1" applyFont="1" applyFill="1" applyBorder="1" applyAlignment="1">
      <alignment horizontal="center"/>
    </xf>
    <xf numFmtId="0" fontId="5" fillId="8" borderId="4" xfId="0" applyFont="1" applyFill="1" applyBorder="1" applyAlignment="1">
      <alignment vertical="top" wrapText="1"/>
    </xf>
    <xf numFmtId="0" fontId="0" fillId="4" borderId="3" xfId="0" applyFill="1" applyBorder="1" applyAlignment="1">
      <alignment horizontal="center" wrapText="1"/>
    </xf>
    <xf numFmtId="0" fontId="0" fillId="4" borderId="38" xfId="0" applyFill="1" applyBorder="1" applyAlignment="1">
      <alignment horizontal="center" wrapText="1"/>
    </xf>
    <xf numFmtId="0" fontId="5" fillId="0" borderId="0" xfId="0" applyFont="1"/>
    <xf numFmtId="0" fontId="5" fillId="0" borderId="0" xfId="0" applyFont="1" applyAlignment="1">
      <alignment vertical="center" wrapText="1"/>
    </xf>
    <xf numFmtId="167" fontId="0" fillId="0" borderId="86" xfId="0" applyNumberFormat="1" applyFill="1" applyBorder="1" applyAlignment="1">
      <alignment horizontal="right"/>
    </xf>
    <xf numFmtId="167" fontId="0" fillId="0" borderId="39" xfId="0" applyNumberFormat="1" applyFill="1" applyBorder="1" applyAlignment="1">
      <alignment horizontal="right"/>
    </xf>
    <xf numFmtId="167" fontId="0" fillId="5" borderId="47" xfId="0" applyNumberFormat="1" applyFill="1" applyBorder="1" applyAlignment="1">
      <alignment horizontal="right"/>
    </xf>
    <xf numFmtId="167" fontId="0" fillId="0" borderId="48" xfId="0" applyNumberFormat="1" applyFill="1" applyBorder="1" applyAlignment="1">
      <alignment horizontal="right"/>
    </xf>
    <xf numFmtId="167" fontId="0" fillId="5" borderId="49" xfId="0" applyNumberFormat="1" applyFill="1" applyBorder="1" applyAlignment="1">
      <alignment horizontal="right"/>
    </xf>
    <xf numFmtId="167" fontId="0" fillId="0" borderId="0" xfId="0" applyNumberFormat="1" applyFill="1" applyBorder="1" applyAlignment="1">
      <alignment horizontal="right"/>
    </xf>
    <xf numFmtId="167" fontId="0" fillId="0" borderId="88" xfId="0" applyNumberFormat="1" applyBorder="1" applyAlignment="1">
      <alignment horizontal="right" vertical="top"/>
    </xf>
    <xf numFmtId="167" fontId="0" fillId="0" borderId="40" xfId="0" applyNumberFormat="1" applyBorder="1" applyAlignment="1">
      <alignment horizontal="right" vertical="top"/>
    </xf>
    <xf numFmtId="167" fontId="0" fillId="5" borderId="49" xfId="0" applyNumberFormat="1" applyFill="1" applyBorder="1" applyAlignment="1">
      <alignment horizontal="right" vertical="top"/>
    </xf>
    <xf numFmtId="167" fontId="0" fillId="0" borderId="50" xfId="0" applyNumberFormat="1" applyFill="1" applyBorder="1" applyAlignment="1">
      <alignment horizontal="right" vertical="top"/>
    </xf>
    <xf numFmtId="167" fontId="0" fillId="0" borderId="50" xfId="0" applyNumberFormat="1" applyBorder="1" applyAlignment="1">
      <alignment horizontal="right" vertical="top"/>
    </xf>
    <xf numFmtId="167" fontId="0" fillId="0" borderId="42" xfId="0" applyNumberFormat="1" applyBorder="1" applyAlignment="1">
      <alignment horizontal="right" vertical="top"/>
    </xf>
    <xf numFmtId="167" fontId="0" fillId="5" borderId="55" xfId="0" applyNumberFormat="1" applyFill="1" applyBorder="1" applyAlignment="1">
      <alignment horizontal="right" vertical="top"/>
    </xf>
    <xf numFmtId="167" fontId="0" fillId="0" borderId="26" xfId="0" applyNumberFormat="1" applyFill="1" applyBorder="1" applyAlignment="1">
      <alignment horizontal="right" wrapText="1"/>
    </xf>
    <xf numFmtId="167" fontId="0" fillId="0" borderId="20" xfId="0" applyNumberFormat="1" applyFill="1" applyBorder="1" applyAlignment="1">
      <alignment horizontal="right" wrapText="1"/>
    </xf>
    <xf numFmtId="167" fontId="0" fillId="5" borderId="64" xfId="0" applyNumberFormat="1" applyFill="1" applyBorder="1" applyAlignment="1">
      <alignment horizontal="right" wrapText="1"/>
    </xf>
    <xf numFmtId="167" fontId="6" fillId="0" borderId="57" xfId="0" applyNumberFormat="1" applyFont="1" applyFill="1" applyBorder="1" applyAlignment="1">
      <alignment horizontal="right" wrapText="1"/>
    </xf>
    <xf numFmtId="167" fontId="0" fillId="0" borderId="27" xfId="0" applyNumberFormat="1" applyFill="1" applyBorder="1" applyAlignment="1">
      <alignment horizontal="right" wrapText="1"/>
    </xf>
    <xf numFmtId="167" fontId="0" fillId="0" borderId="4" xfId="0" applyNumberFormat="1" applyFill="1" applyBorder="1" applyAlignment="1">
      <alignment horizontal="right" wrapText="1"/>
    </xf>
    <xf numFmtId="167" fontId="0" fillId="5" borderId="65" xfId="0" applyNumberFormat="1" applyFill="1" applyBorder="1" applyAlignment="1">
      <alignment horizontal="right" wrapText="1"/>
    </xf>
    <xf numFmtId="167" fontId="0" fillId="0" borderId="58" xfId="0" applyNumberFormat="1" applyFill="1" applyBorder="1" applyAlignment="1">
      <alignment horizontal="right" wrapText="1"/>
    </xf>
    <xf numFmtId="167" fontId="0" fillId="0" borderId="4" xfId="0" applyNumberFormat="1" applyBorder="1" applyAlignment="1">
      <alignment horizontal="right" vertical="top"/>
    </xf>
    <xf numFmtId="167" fontId="6" fillId="0" borderId="30" xfId="0" applyNumberFormat="1" applyFont="1" applyBorder="1" applyAlignment="1">
      <alignment horizontal="right"/>
    </xf>
    <xf numFmtId="167" fontId="6" fillId="0" borderId="31" xfId="0" applyNumberFormat="1" applyFont="1" applyBorder="1" applyAlignment="1">
      <alignment horizontal="right"/>
    </xf>
    <xf numFmtId="167" fontId="6" fillId="5" borderId="69" xfId="0" applyNumberFormat="1" applyFont="1" applyFill="1" applyBorder="1" applyAlignment="1">
      <alignment horizontal="right"/>
    </xf>
    <xf numFmtId="167" fontId="6" fillId="0" borderId="61" xfId="0" applyNumberFormat="1" applyFont="1" applyBorder="1" applyAlignment="1">
      <alignment horizontal="right"/>
    </xf>
    <xf numFmtId="167" fontId="6" fillId="0" borderId="95" xfId="0" applyNumberFormat="1" applyFont="1" applyBorder="1" applyAlignment="1">
      <alignment horizontal="right"/>
    </xf>
    <xf numFmtId="167" fontId="6" fillId="0" borderId="96" xfId="0" applyNumberFormat="1" applyFont="1" applyBorder="1" applyAlignment="1">
      <alignment horizontal="right"/>
    </xf>
    <xf numFmtId="167" fontId="6" fillId="5" borderId="97" xfId="0" applyNumberFormat="1" applyFont="1" applyFill="1" applyBorder="1" applyAlignment="1">
      <alignment horizontal="right"/>
    </xf>
    <xf numFmtId="167" fontId="0" fillId="5" borderId="21" xfId="0" applyNumberFormat="1" applyFill="1" applyBorder="1" applyAlignment="1">
      <alignment horizontal="right" wrapText="1"/>
    </xf>
    <xf numFmtId="167" fontId="0" fillId="5" borderId="108" xfId="0" applyNumberFormat="1" applyFill="1" applyBorder="1" applyAlignment="1">
      <alignment horizontal="right" wrapText="1"/>
    </xf>
    <xf numFmtId="167" fontId="0" fillId="7" borderId="19" xfId="0" applyNumberFormat="1" applyFill="1" applyBorder="1" applyAlignment="1">
      <alignment horizontal="right" wrapText="1"/>
    </xf>
    <xf numFmtId="167" fontId="0" fillId="0" borderId="19" xfId="0" applyNumberFormat="1" applyFill="1" applyBorder="1" applyAlignment="1">
      <alignment horizontal="right" wrapText="1"/>
    </xf>
    <xf numFmtId="167" fontId="6" fillId="0" borderId="102" xfId="0" applyNumberFormat="1" applyFont="1" applyBorder="1" applyAlignment="1">
      <alignment horizontal="right"/>
    </xf>
    <xf numFmtId="167" fontId="0" fillId="5" borderId="9" xfId="0" applyNumberFormat="1" applyFill="1" applyBorder="1" applyAlignment="1">
      <alignment horizontal="right"/>
    </xf>
    <xf numFmtId="167" fontId="0" fillId="5" borderId="109" xfId="0" applyNumberFormat="1" applyFill="1" applyBorder="1" applyAlignment="1">
      <alignment horizontal="right" wrapText="1"/>
    </xf>
    <xf numFmtId="167" fontId="0" fillId="0" borderId="1" xfId="0" applyNumberFormat="1" applyFill="1" applyBorder="1" applyAlignment="1">
      <alignment horizontal="right" wrapText="1"/>
    </xf>
    <xf numFmtId="167" fontId="0" fillId="0" borderId="100" xfId="0" applyNumberFormat="1" applyFill="1" applyBorder="1" applyAlignment="1">
      <alignment horizontal="right" wrapText="1"/>
    </xf>
    <xf numFmtId="167" fontId="0" fillId="7" borderId="15" xfId="0" applyNumberFormat="1" applyFill="1" applyBorder="1" applyAlignment="1">
      <alignment horizontal="right" wrapText="1"/>
    </xf>
    <xf numFmtId="167" fontId="0" fillId="0" borderId="15" xfId="0" applyNumberFormat="1" applyFill="1" applyBorder="1" applyAlignment="1">
      <alignment horizontal="right" wrapText="1"/>
    </xf>
    <xf numFmtId="167" fontId="0" fillId="7" borderId="1" xfId="0" applyNumberFormat="1" applyFill="1" applyBorder="1" applyAlignment="1">
      <alignment horizontal="right" vertical="top"/>
    </xf>
    <xf numFmtId="167" fontId="0" fillId="0" borderId="1" xfId="0" applyNumberFormat="1" applyFill="1" applyBorder="1" applyAlignment="1">
      <alignment horizontal="right" vertical="top"/>
    </xf>
    <xf numFmtId="167" fontId="0" fillId="0" borderId="1" xfId="0" applyNumberFormat="1" applyBorder="1" applyAlignment="1">
      <alignment horizontal="right" vertical="top"/>
    </xf>
    <xf numFmtId="167" fontId="0" fillId="5" borderId="9" xfId="0" applyNumberFormat="1" applyFill="1" applyBorder="1" applyAlignment="1">
      <alignment horizontal="right" vertical="top"/>
    </xf>
    <xf numFmtId="167" fontId="6" fillId="5" borderId="127" xfId="0" applyNumberFormat="1" applyFont="1" applyFill="1" applyBorder="1" applyAlignment="1">
      <alignment horizontal="right"/>
    </xf>
    <xf numFmtId="167" fontId="6" fillId="5" borderId="118" xfId="0" applyNumberFormat="1" applyFont="1" applyFill="1" applyBorder="1" applyAlignment="1">
      <alignment horizontal="right"/>
    </xf>
    <xf numFmtId="167" fontId="6" fillId="7" borderId="11" xfId="0" applyNumberFormat="1" applyFont="1" applyFill="1" applyBorder="1" applyAlignment="1">
      <alignment horizontal="right"/>
    </xf>
    <xf numFmtId="167" fontId="6" fillId="0" borderId="118" xfId="0" applyNumberFormat="1" applyFont="1" applyFill="1" applyBorder="1" applyAlignment="1">
      <alignment horizontal="right"/>
    </xf>
    <xf numFmtId="167" fontId="6" fillId="0" borderId="11" xfId="0" applyNumberFormat="1" applyFont="1" applyBorder="1" applyAlignment="1">
      <alignment horizontal="right"/>
    </xf>
    <xf numFmtId="167" fontId="0" fillId="0" borderId="88" xfId="0" applyNumberFormat="1" applyFill="1" applyBorder="1" applyAlignment="1">
      <alignment horizontal="right" vertical="top"/>
    </xf>
    <xf numFmtId="167" fontId="0" fillId="5" borderId="113" xfId="0" applyNumberFormat="1" applyFill="1" applyBorder="1" applyAlignment="1">
      <alignment horizontal="right" vertical="top"/>
    </xf>
    <xf numFmtId="0" fontId="0" fillId="4" borderId="2" xfId="0" applyFill="1" applyBorder="1" applyAlignment="1">
      <alignment horizontal="center" wrapText="1"/>
    </xf>
    <xf numFmtId="167" fontId="0" fillId="0" borderId="19" xfId="0" applyNumberFormat="1" applyFill="1" applyBorder="1" applyAlignment="1">
      <alignment horizontal="right"/>
    </xf>
    <xf numFmtId="167" fontId="0" fillId="0" borderId="1" xfId="0" applyNumberFormat="1" applyFill="1" applyBorder="1" applyAlignment="1">
      <alignment horizontal="right"/>
    </xf>
    <xf numFmtId="167" fontId="0" fillId="0" borderId="12" xfId="0" applyNumberFormat="1" applyBorder="1" applyAlignment="1">
      <alignment horizontal="right" vertical="top"/>
    </xf>
    <xf numFmtId="167" fontId="6" fillId="0" borderId="128" xfId="0" applyNumberFormat="1" applyFont="1" applyBorder="1" applyAlignment="1">
      <alignment horizontal="right"/>
    </xf>
    <xf numFmtId="167" fontId="0" fillId="0" borderId="59" xfId="0" applyNumberFormat="1" applyFill="1" applyBorder="1" applyAlignment="1">
      <alignment horizontal="right" wrapText="1"/>
    </xf>
    <xf numFmtId="164" fontId="6" fillId="0" borderId="130" xfId="0" applyNumberFormat="1" applyFont="1" applyBorder="1" applyAlignment="1"/>
    <xf numFmtId="164" fontId="6" fillId="0" borderId="128" xfId="0" applyNumberFormat="1" applyFont="1" applyBorder="1" applyAlignment="1"/>
    <xf numFmtId="167" fontId="6" fillId="0" borderId="131" xfId="0" applyNumberFormat="1" applyFont="1" applyBorder="1" applyAlignment="1">
      <alignment horizontal="right"/>
    </xf>
    <xf numFmtId="167" fontId="6" fillId="0" borderId="130" xfId="0" applyNumberFormat="1" applyFont="1" applyBorder="1" applyAlignment="1">
      <alignment horizontal="right"/>
    </xf>
    <xf numFmtId="0" fontId="0" fillId="0" borderId="110" xfId="0" applyFill="1" applyBorder="1" applyAlignment="1">
      <alignment wrapText="1"/>
    </xf>
    <xf numFmtId="15" fontId="0" fillId="0" borderId="1" xfId="0" applyNumberFormat="1" applyBorder="1" applyAlignment="1">
      <alignment vertical="top"/>
    </xf>
    <xf numFmtId="0" fontId="0" fillId="4" borderId="3" xfId="0" applyFill="1" applyBorder="1" applyAlignment="1">
      <alignment horizontal="center" wrapText="1"/>
    </xf>
    <xf numFmtId="0" fontId="0" fillId="10" borderId="110" xfId="0" applyFill="1" applyBorder="1" applyAlignment="1">
      <alignment wrapText="1"/>
    </xf>
    <xf numFmtId="0" fontId="0" fillId="0" borderId="110" xfId="0" applyBorder="1" applyAlignment="1">
      <alignment wrapText="1"/>
    </xf>
    <xf numFmtId="0" fontId="0" fillId="10" borderId="110" xfId="0" applyFont="1" applyFill="1" applyBorder="1" applyAlignment="1">
      <alignment wrapText="1"/>
    </xf>
    <xf numFmtId="167" fontId="0" fillId="0" borderId="92" xfId="0" applyNumberFormat="1" applyBorder="1" applyAlignment="1">
      <alignment horizontal="right" vertical="top"/>
    </xf>
    <xf numFmtId="167" fontId="0" fillId="0" borderId="56" xfId="0" applyNumberFormat="1" applyFill="1" applyBorder="1" applyAlignment="1">
      <alignment horizontal="right" vertical="top"/>
    </xf>
    <xf numFmtId="167" fontId="0" fillId="0" borderId="29" xfId="0" applyNumberFormat="1" applyFill="1" applyBorder="1" applyAlignment="1">
      <alignment horizontal="right" wrapText="1"/>
    </xf>
    <xf numFmtId="167" fontId="0" fillId="0" borderId="13" xfId="0" applyNumberFormat="1" applyFill="1" applyBorder="1" applyAlignment="1">
      <alignment horizontal="right" wrapText="1"/>
    </xf>
    <xf numFmtId="167" fontId="0" fillId="5" borderId="68" xfId="0" applyNumberFormat="1" applyFill="1" applyBorder="1" applyAlignment="1">
      <alignment horizontal="right" wrapText="1"/>
    </xf>
    <xf numFmtId="0" fontId="0" fillId="7" borderId="110" xfId="0" applyFill="1" applyBorder="1" applyAlignment="1">
      <alignment wrapText="1"/>
    </xf>
    <xf numFmtId="164" fontId="0" fillId="0" borderId="1" xfId="0" applyNumberFormat="1" applyFill="1" applyBorder="1" applyAlignment="1">
      <alignment horizontal="right" wrapText="1"/>
    </xf>
    <xf numFmtId="164" fontId="0" fillId="0" borderId="12" xfId="0" applyNumberFormat="1" applyFill="1" applyBorder="1" applyAlignment="1">
      <alignment horizontal="right" wrapText="1"/>
    </xf>
    <xf numFmtId="167" fontId="6" fillId="0" borderId="72" xfId="0" applyNumberFormat="1" applyFont="1" applyBorder="1" applyAlignment="1">
      <alignment horizontal="right"/>
    </xf>
    <xf numFmtId="167" fontId="0" fillId="5" borderId="14" xfId="0" applyNumberFormat="1" applyFill="1" applyBorder="1" applyAlignment="1">
      <alignment horizontal="right" vertical="top"/>
    </xf>
    <xf numFmtId="167" fontId="0" fillId="7" borderId="12" xfId="0" applyNumberFormat="1" applyFill="1" applyBorder="1" applyAlignment="1">
      <alignment horizontal="right" vertical="top"/>
    </xf>
    <xf numFmtId="167" fontId="0" fillId="0" borderId="12" xfId="0" applyNumberFormat="1" applyFill="1" applyBorder="1" applyAlignment="1">
      <alignment horizontal="right" vertical="top"/>
    </xf>
    <xf numFmtId="167" fontId="6" fillId="5" borderId="21" xfId="0" applyNumberFormat="1" applyFont="1" applyFill="1" applyBorder="1" applyAlignment="1">
      <alignment horizontal="right"/>
    </xf>
    <xf numFmtId="167" fontId="6" fillId="5" borderId="108" xfId="0" applyNumberFormat="1" applyFont="1" applyFill="1" applyBorder="1" applyAlignment="1">
      <alignment horizontal="right"/>
    </xf>
    <xf numFmtId="167" fontId="6" fillId="7" borderId="19" xfId="0" applyNumberFormat="1" applyFont="1" applyFill="1" applyBorder="1" applyAlignment="1">
      <alignment horizontal="right"/>
    </xf>
    <xf numFmtId="167" fontId="6" fillId="0" borderId="108" xfId="0" applyNumberFormat="1" applyFont="1" applyFill="1" applyBorder="1" applyAlignment="1">
      <alignment horizontal="right"/>
    </xf>
    <xf numFmtId="167" fontId="6" fillId="0" borderId="19" xfId="0" applyNumberFormat="1" applyFont="1" applyBorder="1" applyAlignment="1">
      <alignment horizontal="right"/>
    </xf>
    <xf numFmtId="167" fontId="0" fillId="0" borderId="132" xfId="0" applyNumberFormat="1" applyBorder="1" applyAlignment="1">
      <alignment horizontal="right"/>
    </xf>
    <xf numFmtId="164" fontId="6" fillId="0" borderId="86" xfId="0" applyNumberFormat="1" applyFont="1" applyBorder="1" applyAlignment="1"/>
    <xf numFmtId="164" fontId="6" fillId="0" borderId="39" xfId="0" applyNumberFormat="1" applyFont="1" applyBorder="1" applyAlignment="1"/>
    <xf numFmtId="164" fontId="6" fillId="5" borderId="47" xfId="0" applyNumberFormat="1" applyFont="1" applyFill="1" applyBorder="1" applyAlignment="1"/>
    <xf numFmtId="164" fontId="6" fillId="0" borderId="19" xfId="0" applyNumberFormat="1" applyFont="1" applyBorder="1" applyAlignment="1"/>
    <xf numFmtId="164" fontId="6" fillId="0" borderId="133" xfId="0" applyNumberFormat="1" applyFont="1" applyBorder="1" applyAlignment="1"/>
    <xf numFmtId="164" fontId="6" fillId="0" borderId="87" xfId="0" applyNumberFormat="1" applyFont="1" applyBorder="1" applyAlignment="1"/>
    <xf numFmtId="167" fontId="6" fillId="0" borderId="26" xfId="0" applyNumberFormat="1" applyFont="1" applyBorder="1" applyAlignment="1">
      <alignment horizontal="right"/>
    </xf>
    <xf numFmtId="167" fontId="6" fillId="0" borderId="20" xfId="0" applyNumberFormat="1" applyFont="1" applyBorder="1" applyAlignment="1">
      <alignment horizontal="right"/>
    </xf>
    <xf numFmtId="167" fontId="6" fillId="5" borderId="64" xfId="0" applyNumberFormat="1" applyFont="1" applyFill="1" applyBorder="1" applyAlignment="1">
      <alignment horizontal="right"/>
    </xf>
    <xf numFmtId="167" fontId="6" fillId="0" borderId="57" xfId="0" applyNumberFormat="1" applyFont="1" applyBorder="1" applyAlignment="1">
      <alignment horizontal="right"/>
    </xf>
    <xf numFmtId="167" fontId="6" fillId="0" borderId="120" xfId="0" applyNumberFormat="1" applyFont="1" applyBorder="1" applyAlignment="1">
      <alignment horizontal="right"/>
    </xf>
    <xf numFmtId="167" fontId="6" fillId="0" borderId="110" xfId="0" applyNumberFormat="1" applyFont="1" applyBorder="1" applyAlignment="1">
      <alignment horizontal="right"/>
    </xf>
    <xf numFmtId="167" fontId="6" fillId="5" borderId="121" xfId="0" applyNumberFormat="1" applyFont="1" applyFill="1" applyBorder="1" applyAlignment="1">
      <alignment horizontal="right"/>
    </xf>
    <xf numFmtId="167" fontId="6" fillId="0" borderId="119" xfId="0" applyNumberFormat="1" applyFont="1" applyBorder="1" applyAlignment="1">
      <alignment horizontal="right"/>
    </xf>
    <xf numFmtId="167" fontId="6" fillId="0" borderId="134" xfId="0" applyNumberFormat="1" applyFont="1" applyBorder="1" applyAlignment="1">
      <alignment horizontal="right"/>
    </xf>
    <xf numFmtId="167" fontId="16" fillId="10" borderId="92" xfId="0" applyNumberFormat="1" applyFont="1" applyFill="1" applyBorder="1" applyAlignment="1">
      <alignment horizontal="right" vertical="top"/>
    </xf>
    <xf numFmtId="167" fontId="16" fillId="10" borderId="42" xfId="0" applyNumberFormat="1" applyFont="1" applyFill="1" applyBorder="1" applyAlignment="1">
      <alignment horizontal="right" vertical="top"/>
    </xf>
    <xf numFmtId="167" fontId="0" fillId="10" borderId="42" xfId="0" applyNumberFormat="1" applyFill="1" applyBorder="1" applyAlignment="1">
      <alignment horizontal="right" vertical="top"/>
    </xf>
    <xf numFmtId="167" fontId="0" fillId="10" borderId="12" xfId="0" applyNumberFormat="1" applyFill="1" applyBorder="1" applyAlignment="1">
      <alignment horizontal="right" vertical="top"/>
    </xf>
    <xf numFmtId="167" fontId="0" fillId="10" borderId="56" xfId="0" applyNumberFormat="1" applyFill="1" applyBorder="1" applyAlignment="1">
      <alignment horizontal="right" vertical="top"/>
    </xf>
    <xf numFmtId="164" fontId="6" fillId="0" borderId="123" xfId="0" applyNumberFormat="1" applyFont="1" applyBorder="1" applyAlignment="1"/>
    <xf numFmtId="164" fontId="0" fillId="10" borderId="129" xfId="0" applyNumberFormat="1" applyFill="1" applyBorder="1" applyAlignment="1">
      <alignment vertical="top"/>
    </xf>
    <xf numFmtId="44" fontId="0" fillId="0" borderId="0" xfId="2" applyFont="1"/>
    <xf numFmtId="167" fontId="0" fillId="0" borderId="135" xfId="0" applyNumberFormat="1" applyFill="1" applyBorder="1" applyAlignment="1">
      <alignment horizontal="right" wrapText="1"/>
    </xf>
    <xf numFmtId="167" fontId="0" fillId="7" borderId="1" xfId="0" applyNumberFormat="1" applyFill="1" applyBorder="1" applyAlignment="1">
      <alignment horizontal="right"/>
    </xf>
    <xf numFmtId="0" fontId="4" fillId="0" borderId="0" xfId="0" applyFont="1" applyAlignment="1">
      <alignment vertical="top" wrapText="1"/>
    </xf>
    <xf numFmtId="0" fontId="4" fillId="0" borderId="114" xfId="0" applyFont="1" applyBorder="1" applyAlignment="1">
      <alignment vertical="top" wrapText="1"/>
    </xf>
    <xf numFmtId="0" fontId="0" fillId="0" borderId="114" xfId="0" applyBorder="1" applyAlignment="1">
      <alignment vertical="top"/>
    </xf>
    <xf numFmtId="0" fontId="4" fillId="0" borderId="136" xfId="0" applyFont="1" applyBorder="1" applyAlignment="1">
      <alignment vertical="top" wrapText="1"/>
    </xf>
    <xf numFmtId="0" fontId="19" fillId="0" borderId="114" xfId="0" applyFont="1" applyBorder="1" applyAlignment="1">
      <alignment vertical="top" wrapText="1"/>
    </xf>
    <xf numFmtId="0" fontId="0" fillId="0" borderId="0" xfId="0" applyAlignment="1">
      <alignment vertical="top" wrapText="1"/>
    </xf>
    <xf numFmtId="0" fontId="0" fillId="0" borderId="114" xfId="0" applyBorder="1" applyAlignment="1">
      <alignment vertical="top" wrapText="1"/>
    </xf>
    <xf numFmtId="44" fontId="19" fillId="0" borderId="88" xfId="2" applyFont="1" applyBorder="1" applyAlignment="1">
      <alignment horizontal="right" vertical="top" wrapText="1"/>
    </xf>
    <xf numFmtId="0" fontId="0" fillId="0" borderId="136" xfId="0" applyBorder="1" applyAlignment="1">
      <alignment vertical="top" wrapText="1"/>
    </xf>
    <xf numFmtId="0" fontId="19" fillId="0" borderId="114" xfId="0" applyFont="1" applyFill="1" applyBorder="1" applyAlignment="1">
      <alignment vertical="top" wrapText="1"/>
    </xf>
    <xf numFmtId="44" fontId="19" fillId="0" borderId="88" xfId="2" applyFont="1" applyFill="1" applyBorder="1" applyAlignment="1">
      <alignment horizontal="right" vertical="top" wrapText="1"/>
    </xf>
    <xf numFmtId="44" fontId="19" fillId="0" borderId="120" xfId="2" applyFont="1" applyFill="1" applyBorder="1" applyAlignment="1">
      <alignment horizontal="right" vertical="top" wrapText="1"/>
    </xf>
    <xf numFmtId="0" fontId="0" fillId="4" borderId="3" xfId="0" applyFill="1" applyBorder="1" applyAlignment="1">
      <alignment horizontal="center" wrapText="1"/>
    </xf>
    <xf numFmtId="164" fontId="0" fillId="0" borderId="129" xfId="0" applyNumberFormat="1" applyBorder="1" applyAlignment="1">
      <alignment vertical="top"/>
    </xf>
    <xf numFmtId="0" fontId="0" fillId="5" borderId="38" xfId="0" applyFill="1" applyBorder="1" applyAlignment="1">
      <alignment horizontal="center" wrapText="1"/>
    </xf>
    <xf numFmtId="167" fontId="0" fillId="5" borderId="39" xfId="0" applyNumberFormat="1" applyFill="1" applyBorder="1" applyAlignment="1">
      <alignment horizontal="right"/>
    </xf>
    <xf numFmtId="167" fontId="0" fillId="5" borderId="40" xfId="0" applyNumberFormat="1" applyFill="1" applyBorder="1" applyAlignment="1">
      <alignment horizontal="right" vertical="top"/>
    </xf>
    <xf numFmtId="167" fontId="0" fillId="5" borderId="42" xfId="0" applyNumberFormat="1" applyFill="1" applyBorder="1" applyAlignment="1">
      <alignment horizontal="right" vertical="top"/>
    </xf>
    <xf numFmtId="167" fontId="6" fillId="5" borderId="119" xfId="0" applyNumberFormat="1" applyFont="1" applyFill="1" applyBorder="1" applyAlignment="1">
      <alignment horizontal="right"/>
    </xf>
    <xf numFmtId="167" fontId="6" fillId="5" borderId="128" xfId="0" applyNumberFormat="1" applyFont="1" applyFill="1" applyBorder="1" applyAlignment="1">
      <alignment horizontal="right"/>
    </xf>
    <xf numFmtId="167" fontId="0" fillId="5" borderId="109" xfId="0" applyNumberFormat="1" applyFill="1" applyBorder="1" applyAlignment="1">
      <alignment horizontal="right" vertical="top"/>
    </xf>
    <xf numFmtId="0" fontId="0" fillId="5" borderId="49" xfId="0" applyFill="1" applyBorder="1"/>
    <xf numFmtId="164" fontId="6" fillId="5" borderId="19" xfId="0" applyNumberFormat="1" applyFont="1" applyFill="1" applyBorder="1" applyAlignment="1"/>
    <xf numFmtId="164" fontId="6" fillId="5" borderId="128" xfId="0" applyNumberFormat="1" applyFont="1" applyFill="1" applyBorder="1" applyAlignment="1"/>
    <xf numFmtId="0" fontId="20" fillId="11" borderId="0" xfId="0" applyFont="1" applyFill="1" applyBorder="1" applyAlignment="1">
      <alignment vertical="top" wrapText="1"/>
    </xf>
    <xf numFmtId="0" fontId="21" fillId="0" borderId="0" xfId="0" applyFont="1" applyBorder="1"/>
    <xf numFmtId="44" fontId="21" fillId="0" borderId="0" xfId="0" applyNumberFormat="1" applyFont="1" applyBorder="1"/>
    <xf numFmtId="44" fontId="21" fillId="0" borderId="137" xfId="0" applyNumberFormat="1" applyFont="1" applyBorder="1"/>
    <xf numFmtId="0" fontId="21" fillId="0" borderId="0" xfId="0" applyFont="1" applyBorder="1" applyAlignment="1">
      <alignment vertical="top"/>
    </xf>
    <xf numFmtId="8" fontId="21" fillId="0" borderId="0" xfId="0" applyNumberFormat="1" applyFont="1" applyBorder="1" applyAlignment="1">
      <alignment vertical="top"/>
    </xf>
    <xf numFmtId="0" fontId="2" fillId="0" borderId="0" xfId="0" applyFont="1"/>
    <xf numFmtId="0" fontId="22" fillId="0" borderId="114" xfId="0" quotePrefix="1" applyFont="1" applyBorder="1" applyAlignment="1">
      <alignment vertical="top" wrapText="1"/>
    </xf>
    <xf numFmtId="0" fontId="22" fillId="0" borderId="114" xfId="0" applyFont="1" applyBorder="1" applyAlignment="1">
      <alignment vertical="top" wrapText="1"/>
    </xf>
    <xf numFmtId="0" fontId="22" fillId="0" borderId="136" xfId="0" applyFont="1" applyBorder="1" applyAlignment="1">
      <alignment vertical="top" wrapText="1"/>
    </xf>
    <xf numFmtId="0" fontId="0" fillId="4" borderId="3" xfId="0" applyFill="1" applyBorder="1" applyAlignment="1">
      <alignment horizontal="center" wrapText="1"/>
    </xf>
    <xf numFmtId="164" fontId="0" fillId="0" borderId="86" xfId="0" applyNumberFormat="1" applyFill="1" applyBorder="1" applyAlignment="1">
      <alignment horizontal="right"/>
    </xf>
    <xf numFmtId="164" fontId="0" fillId="0" borderId="39" xfId="0" applyNumberFormat="1" applyFill="1" applyBorder="1" applyAlignment="1">
      <alignment horizontal="right"/>
    </xf>
    <xf numFmtId="164" fontId="0" fillId="5" borderId="47" xfId="0" applyNumberFormat="1" applyFill="1" applyBorder="1" applyAlignment="1">
      <alignment horizontal="right"/>
    </xf>
    <xf numFmtId="164" fontId="0" fillId="5" borderId="39" xfId="0" applyNumberFormat="1" applyFill="1" applyBorder="1" applyAlignment="1">
      <alignment horizontal="right"/>
    </xf>
    <xf numFmtId="164" fontId="0" fillId="0" borderId="19" xfId="0" applyNumberFormat="1" applyFill="1" applyBorder="1" applyAlignment="1">
      <alignment horizontal="right"/>
    </xf>
    <xf numFmtId="164" fontId="0" fillId="0" borderId="48" xfId="0" applyNumberFormat="1" applyFill="1" applyBorder="1" applyAlignment="1">
      <alignment horizontal="right"/>
    </xf>
    <xf numFmtId="164" fontId="0" fillId="0" borderId="88" xfId="0" applyNumberFormat="1" applyBorder="1" applyAlignment="1">
      <alignment horizontal="right" vertical="top"/>
    </xf>
    <xf numFmtId="164" fontId="0" fillId="0" borderId="40" xfId="0" applyNumberFormat="1" applyBorder="1" applyAlignment="1">
      <alignment horizontal="right" vertical="top"/>
    </xf>
    <xf numFmtId="164" fontId="0" fillId="5" borderId="49" xfId="0" applyNumberFormat="1" applyFill="1" applyBorder="1" applyAlignment="1">
      <alignment horizontal="right" vertical="top"/>
    </xf>
    <xf numFmtId="164" fontId="0" fillId="5" borderId="40" xfId="0" applyNumberFormat="1" applyFill="1" applyBorder="1" applyAlignment="1">
      <alignment horizontal="right" vertical="top"/>
    </xf>
    <xf numFmtId="164" fontId="0" fillId="0" borderId="1" xfId="0" applyNumberFormat="1" applyBorder="1" applyAlignment="1">
      <alignment horizontal="right" vertical="top"/>
    </xf>
    <xf numFmtId="164" fontId="0" fillId="0" borderId="50" xfId="0" applyNumberFormat="1" applyFill="1" applyBorder="1" applyAlignment="1">
      <alignment horizontal="right" vertical="top"/>
    </xf>
    <xf numFmtId="164" fontId="0" fillId="5" borderId="49" xfId="0" applyNumberFormat="1" applyFill="1" applyBorder="1"/>
    <xf numFmtId="164" fontId="0" fillId="5" borderId="109" xfId="0" applyNumberFormat="1" applyFill="1" applyBorder="1" applyAlignment="1">
      <alignment horizontal="right" vertical="top"/>
    </xf>
    <xf numFmtId="164" fontId="19" fillId="0" borderId="88" xfId="2" applyNumberFormat="1" applyFont="1" applyBorder="1" applyAlignment="1">
      <alignment horizontal="right" vertical="top" wrapText="1"/>
    </xf>
    <xf numFmtId="164" fontId="0" fillId="0" borderId="88" xfId="0" applyNumberFormat="1" applyFill="1" applyBorder="1" applyAlignment="1">
      <alignment horizontal="right" vertical="top"/>
    </xf>
    <xf numFmtId="164" fontId="19" fillId="0" borderId="88" xfId="2" applyNumberFormat="1" applyFont="1" applyFill="1" applyBorder="1" applyAlignment="1">
      <alignment horizontal="right" vertical="top" wrapText="1"/>
    </xf>
    <xf numFmtId="0" fontId="23" fillId="0" borderId="114" xfId="0" applyFont="1" applyFill="1" applyBorder="1" applyAlignment="1">
      <alignment vertical="top" wrapText="1"/>
    </xf>
    <xf numFmtId="0" fontId="0" fillId="0" borderId="110" xfId="0" applyFont="1" applyFill="1" applyBorder="1" applyAlignment="1">
      <alignment wrapText="1"/>
    </xf>
    <xf numFmtId="0" fontId="0" fillId="0" borderId="114" xfId="0" applyFont="1" applyBorder="1" applyAlignment="1">
      <alignment vertical="top" wrapText="1"/>
    </xf>
    <xf numFmtId="0" fontId="0" fillId="0" borderId="0" xfId="0" applyFont="1" applyFill="1" applyAlignment="1">
      <alignment vertical="top" wrapText="1"/>
    </xf>
    <xf numFmtId="0" fontId="25" fillId="0" borderId="114" xfId="0" applyFont="1" applyFill="1" applyBorder="1" applyAlignment="1">
      <alignment vertical="top" wrapText="1"/>
    </xf>
    <xf numFmtId="0" fontId="0" fillId="0" borderId="114" xfId="0" applyFont="1" applyFill="1" applyBorder="1" applyAlignment="1">
      <alignment vertical="top" wrapText="1"/>
    </xf>
    <xf numFmtId="0" fontId="0" fillId="0" borderId="136" xfId="0" applyFont="1" applyBorder="1" applyAlignment="1">
      <alignment vertical="top" wrapText="1"/>
    </xf>
    <xf numFmtId="0" fontId="23" fillId="0" borderId="114" xfId="0" quotePrefix="1" applyFont="1" applyFill="1" applyBorder="1" applyAlignment="1">
      <alignment vertical="top" wrapText="1"/>
    </xf>
    <xf numFmtId="0" fontId="23" fillId="0" borderId="114" xfId="0" quotePrefix="1" applyFont="1" applyBorder="1" applyAlignment="1">
      <alignment vertical="top" wrapText="1"/>
    </xf>
    <xf numFmtId="0" fontId="23" fillId="0" borderId="114" xfId="0" applyFont="1" applyBorder="1" applyAlignment="1">
      <alignment vertical="top" wrapText="1"/>
    </xf>
    <xf numFmtId="164" fontId="24" fillId="0" borderId="88" xfId="2" applyNumberFormat="1" applyFont="1" applyBorder="1" applyAlignment="1">
      <alignment horizontal="right" vertical="top" wrapText="1"/>
    </xf>
    <xf numFmtId="167" fontId="0" fillId="5" borderId="14" xfId="0" applyNumberFormat="1" applyFill="1" applyBorder="1" applyAlignment="1">
      <alignment horizontal="right"/>
    </xf>
    <xf numFmtId="167" fontId="0" fillId="5" borderId="138" xfId="0" applyNumberFormat="1" applyFill="1" applyBorder="1" applyAlignment="1">
      <alignment horizontal="right" wrapText="1"/>
    </xf>
    <xf numFmtId="167" fontId="0" fillId="0" borderId="12" xfId="0" applyNumberFormat="1" applyFill="1" applyBorder="1" applyAlignment="1">
      <alignment horizontal="right" wrapText="1"/>
    </xf>
    <xf numFmtId="167" fontId="0" fillId="0" borderId="101" xfId="0" applyNumberFormat="1" applyFill="1" applyBorder="1" applyAlignment="1">
      <alignment horizontal="right" wrapText="1"/>
    </xf>
    <xf numFmtId="164" fontId="0" fillId="0" borderId="92" xfId="0" applyNumberFormat="1" applyBorder="1" applyAlignment="1">
      <alignment horizontal="right" vertical="top"/>
    </xf>
    <xf numFmtId="164" fontId="0" fillId="0" borderId="42" xfId="0" applyNumberFormat="1" applyBorder="1" applyAlignment="1">
      <alignment horizontal="right" vertical="top"/>
    </xf>
    <xf numFmtId="164" fontId="0" fillId="5" borderId="55" xfId="0" applyNumberFormat="1" applyFill="1" applyBorder="1" applyAlignment="1">
      <alignment horizontal="right" vertical="top"/>
    </xf>
    <xf numFmtId="164" fontId="0" fillId="5" borderId="42" xfId="0" applyNumberFormat="1" applyFill="1" applyBorder="1" applyAlignment="1">
      <alignment horizontal="right" vertical="top"/>
    </xf>
    <xf numFmtId="164" fontId="0" fillId="0" borderId="12" xfId="0" applyNumberFormat="1" applyBorder="1" applyAlignment="1">
      <alignment horizontal="right" vertical="top"/>
    </xf>
    <xf numFmtId="164" fontId="0" fillId="0" borderId="56" xfId="0" applyNumberFormat="1" applyFill="1" applyBorder="1" applyAlignment="1">
      <alignment horizontal="right" vertical="top"/>
    </xf>
    <xf numFmtId="0" fontId="2" fillId="0" borderId="1" xfId="0" applyFont="1" applyBorder="1"/>
    <xf numFmtId="0" fontId="2" fillId="0" borderId="1" xfId="0" quotePrefix="1" applyFont="1" applyBorder="1"/>
    <xf numFmtId="0" fontId="2" fillId="4" borderId="1" xfId="0" applyFont="1" applyFill="1" applyBorder="1" applyAlignment="1">
      <alignment horizontal="center"/>
    </xf>
    <xf numFmtId="0" fontId="6" fillId="0" borderId="0" xfId="0" applyFont="1"/>
    <xf numFmtId="168" fontId="2" fillId="0" borderId="1" xfId="0" applyNumberFormat="1" applyFont="1" applyBorder="1"/>
    <xf numFmtId="0" fontId="0" fillId="12" borderId="110" xfId="0" applyFont="1" applyFill="1" applyBorder="1" applyAlignment="1">
      <alignment wrapText="1"/>
    </xf>
    <xf numFmtId="15" fontId="6" fillId="0" borderId="1" xfId="0" applyNumberFormat="1" applyFont="1" applyBorder="1" applyAlignment="1">
      <alignment vertical="top"/>
    </xf>
    <xf numFmtId="0" fontId="0" fillId="4" borderId="3" xfId="0" applyFill="1" applyBorder="1" applyAlignment="1">
      <alignment horizontal="center" wrapText="1"/>
    </xf>
    <xf numFmtId="0" fontId="0" fillId="2" borderId="114" xfId="0" applyFont="1" applyFill="1" applyBorder="1" applyAlignment="1">
      <alignment vertical="top" wrapText="1"/>
    </xf>
    <xf numFmtId="167" fontId="0" fillId="8" borderId="1" xfId="0" applyNumberFormat="1" applyFill="1" applyBorder="1" applyAlignment="1">
      <alignment horizontal="right" vertical="top"/>
    </xf>
    <xf numFmtId="0" fontId="0" fillId="13" borderId="110" xfId="0" applyFont="1" applyFill="1" applyBorder="1" applyAlignment="1">
      <alignment wrapText="1"/>
    </xf>
    <xf numFmtId="0" fontId="0" fillId="7" borderId="110" xfId="0" applyFont="1" applyFill="1" applyBorder="1" applyAlignment="1">
      <alignment wrapText="1"/>
    </xf>
    <xf numFmtId="0" fontId="0" fillId="14" borderId="110" xfId="0" applyFont="1" applyFill="1" applyBorder="1" applyAlignment="1">
      <alignment wrapText="1"/>
    </xf>
    <xf numFmtId="0" fontId="0" fillId="6" borderId="110" xfId="0" applyFont="1" applyFill="1" applyBorder="1" applyAlignment="1">
      <alignment wrapText="1"/>
    </xf>
    <xf numFmtId="0" fontId="0" fillId="6" borderId="114" xfId="0" applyFont="1" applyFill="1" applyBorder="1" applyAlignment="1">
      <alignment vertical="top" wrapText="1"/>
    </xf>
    <xf numFmtId="0" fontId="0" fillId="0" borderId="114" xfId="0" applyBorder="1"/>
    <xf numFmtId="167" fontId="0" fillId="0" borderId="88" xfId="0" applyNumberFormat="1" applyBorder="1" applyAlignment="1">
      <alignment horizontal="right"/>
    </xf>
    <xf numFmtId="167" fontId="0" fillId="0" borderId="40" xfId="0" applyNumberFormat="1" applyBorder="1" applyAlignment="1">
      <alignment horizontal="right"/>
    </xf>
    <xf numFmtId="167" fontId="0" fillId="5" borderId="40" xfId="0" applyNumberFormat="1" applyFill="1" applyBorder="1" applyAlignment="1">
      <alignment horizontal="right"/>
    </xf>
    <xf numFmtId="167" fontId="0" fillId="0" borderId="1" xfId="0" applyNumberFormat="1" applyBorder="1" applyAlignment="1">
      <alignment horizontal="right"/>
    </xf>
    <xf numFmtId="167" fontId="0" fillId="0" borderId="50" xfId="0" applyNumberFormat="1" applyFill="1" applyBorder="1" applyAlignment="1">
      <alignment horizontal="right"/>
    </xf>
    <xf numFmtId="164" fontId="0" fillId="0" borderId="89" xfId="0" applyNumberFormat="1" applyBorder="1" applyAlignment="1"/>
    <xf numFmtId="164" fontId="0" fillId="0" borderId="88" xfId="0" applyNumberFormat="1" applyBorder="1" applyAlignment="1">
      <alignment horizontal="right"/>
    </xf>
    <xf numFmtId="164" fontId="0" fillId="0" borderId="40" xfId="0" applyNumberFormat="1" applyBorder="1" applyAlignment="1">
      <alignment horizontal="right"/>
    </xf>
    <xf numFmtId="164" fontId="0" fillId="5" borderId="49" xfId="0" applyNumberFormat="1" applyFill="1" applyBorder="1" applyAlignment="1">
      <alignment horizontal="right"/>
    </xf>
    <xf numFmtId="164" fontId="0" fillId="5" borderId="40" xfId="0" applyNumberFormat="1" applyFill="1" applyBorder="1" applyAlignment="1">
      <alignment horizontal="right"/>
    </xf>
    <xf numFmtId="164" fontId="0" fillId="0" borderId="1" xfId="0" applyNumberFormat="1" applyBorder="1" applyAlignment="1">
      <alignment horizontal="right"/>
    </xf>
    <xf numFmtId="164" fontId="0" fillId="0" borderId="50" xfId="0" applyNumberFormat="1" applyFill="1" applyBorder="1" applyAlignment="1">
      <alignment horizontal="right"/>
    </xf>
    <xf numFmtId="164" fontId="0" fillId="0" borderId="0" xfId="0" applyNumberFormat="1" applyFill="1" applyBorder="1" applyAlignment="1"/>
    <xf numFmtId="0" fontId="0" fillId="15" borderId="110" xfId="0" applyFont="1" applyFill="1" applyBorder="1" applyAlignment="1">
      <alignment wrapText="1"/>
    </xf>
    <xf numFmtId="164" fontId="0" fillId="16" borderId="49" xfId="0" applyNumberFormat="1" applyFill="1" applyBorder="1" applyAlignment="1">
      <alignment horizontal="right"/>
    </xf>
    <xf numFmtId="164" fontId="0" fillId="16" borderId="49" xfId="0" applyNumberFormat="1" applyFill="1" applyBorder="1" applyAlignment="1">
      <alignment horizontal="right" vertical="top"/>
    </xf>
    <xf numFmtId="164" fontId="0" fillId="16" borderId="88" xfId="0" applyNumberFormat="1" applyFill="1" applyBorder="1" applyAlignment="1">
      <alignment horizontal="right" vertical="top"/>
    </xf>
    <xf numFmtId="0" fontId="0" fillId="16" borderId="110" xfId="0" applyFont="1" applyFill="1" applyBorder="1" applyAlignment="1">
      <alignment wrapText="1"/>
    </xf>
    <xf numFmtId="0" fontId="0" fillId="16" borderId="114" xfId="0" applyFont="1" applyFill="1" applyBorder="1" applyAlignment="1">
      <alignment vertical="top" wrapText="1"/>
    </xf>
    <xf numFmtId="0" fontId="0" fillId="17" borderId="110" xfId="0" applyFont="1" applyFill="1" applyBorder="1" applyAlignment="1">
      <alignment wrapText="1"/>
    </xf>
    <xf numFmtId="164" fontId="0" fillId="16" borderId="40" xfId="0" applyNumberFormat="1" applyFill="1" applyBorder="1" applyAlignment="1">
      <alignment horizontal="right" vertical="top"/>
    </xf>
    <xf numFmtId="0" fontId="0" fillId="0" borderId="0" xfId="0" applyFill="1" applyAlignment="1">
      <alignment wrapText="1"/>
    </xf>
    <xf numFmtId="0" fontId="0" fillId="17" borderId="114" xfId="0" applyFont="1" applyFill="1" applyBorder="1" applyAlignment="1">
      <alignment vertical="top" wrapText="1"/>
    </xf>
    <xf numFmtId="164" fontId="0" fillId="17" borderId="88" xfId="0" applyNumberFormat="1" applyFill="1" applyBorder="1" applyAlignment="1">
      <alignment horizontal="right" vertical="top"/>
    </xf>
    <xf numFmtId="0" fontId="0" fillId="17" borderId="114" xfId="0" applyFill="1" applyBorder="1" applyAlignment="1">
      <alignment vertical="top"/>
    </xf>
    <xf numFmtId="167" fontId="0" fillId="17" borderId="88" xfId="0" applyNumberFormat="1" applyFill="1" applyBorder="1" applyAlignment="1">
      <alignment horizontal="right" vertical="top"/>
    </xf>
    <xf numFmtId="0" fontId="4" fillId="17" borderId="114" xfId="0" applyFont="1" applyFill="1" applyBorder="1" applyAlignment="1">
      <alignment vertical="top" wrapText="1"/>
    </xf>
    <xf numFmtId="0" fontId="0" fillId="4" borderId="3" xfId="0" applyFill="1" applyBorder="1" applyAlignment="1">
      <alignment horizontal="center" wrapText="1"/>
    </xf>
    <xf numFmtId="0" fontId="0" fillId="0" borderId="0" xfId="0" applyAlignment="1">
      <alignment wrapText="1"/>
    </xf>
    <xf numFmtId="0" fontId="0" fillId="8" borderId="110" xfId="0" applyFont="1" applyFill="1" applyBorder="1" applyAlignment="1">
      <alignment wrapText="1"/>
    </xf>
    <xf numFmtId="0" fontId="0" fillId="0" borderId="114" xfId="0" applyBorder="1" applyAlignment="1">
      <alignment wrapText="1"/>
    </xf>
    <xf numFmtId="0" fontId="1" fillId="0" borderId="0" xfId="0" applyFont="1" applyAlignment="1">
      <alignment horizontal="center"/>
    </xf>
    <xf numFmtId="0" fontId="0" fillId="16" borderId="114" xfId="0" applyFill="1" applyBorder="1" applyAlignment="1">
      <alignment vertical="top" wrapText="1"/>
    </xf>
    <xf numFmtId="14" fontId="7" fillId="0" borderId="1" xfId="0" applyNumberFormat="1" applyFont="1" applyBorder="1" applyAlignment="1">
      <alignment horizontal="left" vertical="top"/>
    </xf>
    <xf numFmtId="0" fontId="28" fillId="0" borderId="0" xfId="0" applyFont="1"/>
    <xf numFmtId="0" fontId="0" fillId="2" borderId="45" xfId="0" applyFill="1" applyBorder="1" applyAlignment="1">
      <alignment horizontal="center" wrapText="1"/>
    </xf>
    <xf numFmtId="0" fontId="0" fillId="2" borderId="63" xfId="0" applyFill="1" applyBorder="1" applyAlignment="1">
      <alignment horizontal="center" wrapText="1"/>
    </xf>
    <xf numFmtId="164" fontId="0" fillId="2" borderId="49" xfId="0" applyNumberFormat="1" applyFill="1" applyBorder="1"/>
    <xf numFmtId="167" fontId="0" fillId="2" borderId="49" xfId="0" applyNumberFormat="1" applyFill="1" applyBorder="1" applyAlignment="1">
      <alignment horizontal="right" vertical="top"/>
    </xf>
    <xf numFmtId="167" fontId="0" fillId="2" borderId="65" xfId="0" applyNumberFormat="1" applyFill="1" applyBorder="1" applyAlignment="1">
      <alignment horizontal="right" wrapText="1"/>
    </xf>
    <xf numFmtId="164" fontId="0" fillId="2" borderId="49" xfId="0" applyNumberFormat="1" applyFill="1" applyBorder="1" applyAlignment="1">
      <alignment horizontal="right" vertical="top"/>
    </xf>
    <xf numFmtId="164" fontId="0" fillId="2" borderId="49" xfId="0" applyNumberFormat="1" applyFill="1" applyBorder="1" applyAlignment="1">
      <alignment horizontal="right"/>
    </xf>
    <xf numFmtId="167" fontId="0" fillId="2" borderId="49" xfId="0" applyNumberFormat="1" applyFill="1" applyBorder="1" applyAlignment="1">
      <alignment horizontal="right"/>
    </xf>
    <xf numFmtId="167" fontId="6" fillId="2" borderId="121" xfId="0" applyNumberFormat="1" applyFont="1" applyFill="1" applyBorder="1" applyAlignment="1">
      <alignment horizontal="right"/>
    </xf>
    <xf numFmtId="164" fontId="6" fillId="2" borderId="47" xfId="0" applyNumberFormat="1" applyFont="1" applyFill="1" applyBorder="1"/>
    <xf numFmtId="167" fontId="6" fillId="2" borderId="64" xfId="0" applyNumberFormat="1" applyFont="1" applyFill="1" applyBorder="1" applyAlignment="1">
      <alignment horizontal="right"/>
    </xf>
    <xf numFmtId="0" fontId="0" fillId="0" borderId="42" xfId="0" applyBorder="1"/>
    <xf numFmtId="0" fontId="0" fillId="0" borderId="50" xfId="0" applyBorder="1"/>
    <xf numFmtId="164" fontId="0" fillId="2" borderId="68" xfId="0" applyNumberFormat="1" applyFill="1" applyBorder="1" applyAlignment="1">
      <alignment horizontal="right" vertical="top"/>
    </xf>
    <xf numFmtId="167" fontId="0" fillId="2" borderId="55" xfId="0" applyNumberFormat="1" applyFill="1" applyBorder="1" applyAlignment="1">
      <alignment horizontal="right" vertical="top"/>
    </xf>
    <xf numFmtId="167" fontId="0" fillId="2" borderId="68" xfId="0" applyNumberFormat="1" applyFill="1" applyBorder="1" applyAlignment="1">
      <alignment horizontal="right" wrapText="1"/>
    </xf>
    <xf numFmtId="0" fontId="0" fillId="0" borderId="1" xfId="0" applyBorder="1"/>
    <xf numFmtId="164" fontId="0" fillId="0" borderId="1" xfId="0" applyNumberFormat="1" applyBorder="1"/>
    <xf numFmtId="164" fontId="0" fillId="0" borderId="139" xfId="0" applyNumberFormat="1" applyBorder="1" applyAlignment="1">
      <alignment vertical="top"/>
    </xf>
    <xf numFmtId="0" fontId="0" fillId="0" borderId="0" xfId="0" applyAlignment="1">
      <alignment horizontal="right"/>
    </xf>
    <xf numFmtId="164" fontId="1" fillId="0" borderId="123" xfId="0" applyNumberFormat="1" applyFont="1" applyBorder="1" applyAlignment="1">
      <alignment vertical="top"/>
    </xf>
    <xf numFmtId="0" fontId="1" fillId="0" borderId="0" xfId="0" applyFont="1" applyAlignment="1">
      <alignment horizontal="right"/>
    </xf>
    <xf numFmtId="14" fontId="2" fillId="0" borderId="1" xfId="0" applyNumberFormat="1" applyFont="1" applyBorder="1"/>
    <xf numFmtId="168" fontId="2" fillId="0" borderId="4" xfId="0" applyNumberFormat="1" applyFont="1" applyBorder="1"/>
    <xf numFmtId="168" fontId="2" fillId="0" borderId="109" xfId="0" applyNumberFormat="1" applyFont="1" applyBorder="1"/>
    <xf numFmtId="164" fontId="0" fillId="0" borderId="140" xfId="0" applyNumberFormat="1" applyBorder="1" applyAlignment="1">
      <alignment vertical="top"/>
    </xf>
    <xf numFmtId="0" fontId="6" fillId="0" borderId="0" xfId="0" applyFont="1" applyAlignment="1">
      <alignment horizontal="right"/>
    </xf>
    <xf numFmtId="164" fontId="6" fillId="0" borderId="0" xfId="0" applyNumberFormat="1" applyFont="1" applyBorder="1" applyAlignment="1">
      <alignment vertical="top"/>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0" fillId="0" borderId="7" xfId="0" applyFont="1" applyBorder="1" applyAlignment="1">
      <alignment wrapText="1"/>
    </xf>
    <xf numFmtId="0" fontId="3" fillId="4" borderId="79" xfId="0" applyFont="1" applyFill="1" applyBorder="1" applyAlignment="1">
      <alignment horizontal="center"/>
    </xf>
    <xf numFmtId="0" fontId="3" fillId="4" borderId="80" xfId="0" applyFont="1" applyFill="1" applyBorder="1" applyAlignment="1">
      <alignment horizontal="center"/>
    </xf>
    <xf numFmtId="0" fontId="3" fillId="4" borderId="81" xfId="0" applyFont="1" applyFill="1" applyBorder="1" applyAlignment="1"/>
    <xf numFmtId="0" fontId="3" fillId="4" borderId="22" xfId="0" applyFont="1" applyFill="1" applyBorder="1" applyAlignment="1">
      <alignment horizontal="center"/>
    </xf>
    <xf numFmtId="0" fontId="3" fillId="4" borderId="23" xfId="0" applyFont="1" applyFill="1" applyBorder="1" applyAlignment="1">
      <alignment horizontal="center"/>
    </xf>
    <xf numFmtId="0" fontId="11" fillId="0" borderId="24" xfId="0" applyFont="1" applyBorder="1" applyAlignment="1"/>
    <xf numFmtId="0" fontId="0" fillId="4" borderId="107" xfId="0" applyFill="1" applyBorder="1" applyAlignment="1">
      <alignment horizontal="center" wrapText="1"/>
    </xf>
    <xf numFmtId="0" fontId="0" fillId="0" borderId="10" xfId="0" applyBorder="1" applyAlignment="1">
      <alignment horizontal="center" wrapText="1"/>
    </xf>
    <xf numFmtId="0" fontId="0" fillId="4" borderId="3" xfId="0" applyFill="1" applyBorder="1" applyAlignment="1">
      <alignment horizontal="center" wrapText="1"/>
    </xf>
    <xf numFmtId="0" fontId="0" fillId="4" borderId="38" xfId="0" applyFill="1" applyBorder="1" applyAlignment="1">
      <alignment horizontal="center" wrapText="1"/>
    </xf>
    <xf numFmtId="0" fontId="0" fillId="4" borderId="75" xfId="0" applyFill="1" applyBorder="1" applyAlignment="1">
      <alignment horizontal="center" wrapText="1"/>
    </xf>
    <xf numFmtId="0" fontId="0" fillId="0" borderId="78" xfId="0" applyBorder="1" applyAlignment="1">
      <alignment horizontal="center" wrapText="1"/>
    </xf>
    <xf numFmtId="0" fontId="0" fillId="4" borderId="82" xfId="0" applyFill="1" applyBorder="1" applyAlignment="1">
      <alignment horizontal="center" wrapText="1"/>
    </xf>
    <xf numFmtId="0" fontId="0" fillId="0" borderId="38" xfId="0" applyBorder="1" applyAlignment="1">
      <alignment horizontal="center" wrapText="1"/>
    </xf>
    <xf numFmtId="0" fontId="0" fillId="4" borderId="43" xfId="0" applyFill="1" applyBorder="1" applyAlignment="1">
      <alignment horizontal="center" wrapText="1"/>
    </xf>
    <xf numFmtId="0" fontId="0" fillId="0" borderId="44" xfId="0" applyBorder="1" applyAlignment="1">
      <alignment horizontal="center" wrapText="1"/>
    </xf>
    <xf numFmtId="164" fontId="0" fillId="4" borderId="83" xfId="0" applyNumberFormat="1" applyFill="1" applyBorder="1" applyAlignment="1">
      <alignment horizontal="center" wrapText="1"/>
    </xf>
    <xf numFmtId="0" fontId="0" fillId="0" borderId="85" xfId="0" applyBorder="1" applyAlignment="1">
      <alignment horizontal="center"/>
    </xf>
    <xf numFmtId="0" fontId="0" fillId="4" borderId="32" xfId="0" applyFill="1" applyBorder="1" applyAlignment="1">
      <alignment horizontal="center" wrapText="1"/>
    </xf>
    <xf numFmtId="164" fontId="0" fillId="4" borderId="76" xfId="0" applyNumberFormat="1" applyFill="1" applyBorder="1" applyAlignment="1">
      <alignment horizontal="center" wrapText="1"/>
    </xf>
    <xf numFmtId="0" fontId="0" fillId="0" borderId="77" xfId="0" applyBorder="1" applyAlignment="1">
      <alignment horizontal="center" wrapText="1"/>
    </xf>
    <xf numFmtId="0" fontId="10" fillId="0" borderId="7" xfId="0" applyFont="1" applyBorder="1" applyAlignment="1"/>
    <xf numFmtId="0" fontId="0" fillId="0" borderId="0" xfId="0" applyAlignment="1">
      <alignment wrapText="1"/>
    </xf>
    <xf numFmtId="0" fontId="2" fillId="0" borderId="106" xfId="0" applyFont="1" applyFill="1" applyBorder="1" applyAlignment="1">
      <alignment horizontal="left" vertical="top" wrapText="1"/>
    </xf>
    <xf numFmtId="0" fontId="2" fillId="0" borderId="118" xfId="0" applyFont="1" applyFill="1" applyBorder="1" applyAlignment="1">
      <alignment horizontal="left" vertical="top" wrapText="1"/>
    </xf>
    <xf numFmtId="167" fontId="0" fillId="0" borderId="0" xfId="0" applyNumberFormat="1"/>
    <xf numFmtId="164" fontId="0" fillId="8" borderId="1" xfId="0" applyNumberFormat="1" applyFill="1" applyBorder="1" applyAlignment="1">
      <alignment horizontal="right" wrapText="1"/>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49010</xdr:colOff>
      <xdr:row>3</xdr:row>
      <xdr:rowOff>328277</xdr:rowOff>
    </xdr:from>
    <xdr:to>
      <xdr:col>15</xdr:col>
      <xdr:colOff>82478</xdr:colOff>
      <xdr:row>9</xdr:row>
      <xdr:rowOff>208674</xdr:rowOff>
    </xdr:to>
    <xdr:sp macro="" textlink="">
      <xdr:nvSpPr>
        <xdr:cNvPr id="21" name="Arc 20">
          <a:extLst>
            <a:ext uri="{FF2B5EF4-FFF2-40B4-BE49-F238E27FC236}">
              <a16:creationId xmlns:a16="http://schemas.microsoft.com/office/drawing/2014/main" id="{00000000-0008-0000-0200-000015000000}"/>
            </a:ext>
          </a:extLst>
        </xdr:cNvPr>
        <xdr:cNvSpPr/>
      </xdr:nvSpPr>
      <xdr:spPr>
        <a:xfrm rot="7547069">
          <a:off x="12027827" y="1097085"/>
          <a:ext cx="2031460" cy="2621093"/>
        </a:xfrm>
        <a:prstGeom prst="arc">
          <a:avLst/>
        </a:prstGeom>
        <a:ln w="317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282236</xdr:colOff>
      <xdr:row>10</xdr:row>
      <xdr:rowOff>132640</xdr:rowOff>
    </xdr:from>
    <xdr:to>
      <xdr:col>14</xdr:col>
      <xdr:colOff>309336</xdr:colOff>
      <xdr:row>13</xdr:row>
      <xdr:rowOff>35840</xdr:rowOff>
    </xdr:to>
    <xdr:sp macro="" textlink="">
      <xdr:nvSpPr>
        <xdr:cNvPr id="22" name="Arc 21">
          <a:extLst>
            <a:ext uri="{FF2B5EF4-FFF2-40B4-BE49-F238E27FC236}">
              <a16:creationId xmlns:a16="http://schemas.microsoft.com/office/drawing/2014/main" id="{00000000-0008-0000-0200-000016000000}"/>
            </a:ext>
          </a:extLst>
        </xdr:cNvPr>
        <xdr:cNvSpPr/>
      </xdr:nvSpPr>
      <xdr:spPr>
        <a:xfrm rot="17903630">
          <a:off x="10778823" y="1923303"/>
          <a:ext cx="1398625" cy="5075350"/>
        </a:xfrm>
        <a:prstGeom prst="arc">
          <a:avLst/>
        </a:prstGeom>
        <a:ln w="317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238124</xdr:colOff>
      <xdr:row>20</xdr:row>
      <xdr:rowOff>152399</xdr:rowOff>
    </xdr:from>
    <xdr:to>
      <xdr:col>14</xdr:col>
      <xdr:colOff>265224</xdr:colOff>
      <xdr:row>24</xdr:row>
      <xdr:rowOff>65124</xdr:rowOff>
    </xdr:to>
    <xdr:sp macro="" textlink="">
      <xdr:nvSpPr>
        <xdr:cNvPr id="23" name="Arc 22">
          <a:extLst>
            <a:ext uri="{FF2B5EF4-FFF2-40B4-BE49-F238E27FC236}">
              <a16:creationId xmlns:a16="http://schemas.microsoft.com/office/drawing/2014/main" id="{00000000-0008-0000-0200-000017000000}"/>
            </a:ext>
          </a:extLst>
        </xdr:cNvPr>
        <xdr:cNvSpPr/>
      </xdr:nvSpPr>
      <xdr:spPr>
        <a:xfrm rot="18137556">
          <a:off x="10739474" y="6300749"/>
          <a:ext cx="1389100" cy="5075350"/>
        </a:xfrm>
        <a:prstGeom prst="arc">
          <a:avLst/>
        </a:prstGeom>
        <a:ln w="317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238460</xdr:colOff>
      <xdr:row>15</xdr:row>
      <xdr:rowOff>656888</xdr:rowOff>
    </xdr:from>
    <xdr:to>
      <xdr:col>15</xdr:col>
      <xdr:colOff>252207</xdr:colOff>
      <xdr:row>23</xdr:row>
      <xdr:rowOff>166481</xdr:rowOff>
    </xdr:to>
    <xdr:sp macro="" textlink="">
      <xdr:nvSpPr>
        <xdr:cNvPr id="24" name="Arc 23">
          <a:extLst>
            <a:ext uri="{FF2B5EF4-FFF2-40B4-BE49-F238E27FC236}">
              <a16:creationId xmlns:a16="http://schemas.microsoft.com/office/drawing/2014/main" id="{00000000-0008-0000-0200-000018000000}"/>
            </a:ext>
          </a:extLst>
        </xdr:cNvPr>
        <xdr:cNvSpPr/>
      </xdr:nvSpPr>
      <xdr:spPr>
        <a:xfrm rot="19084648">
          <a:off x="12173285" y="6771938"/>
          <a:ext cx="2642647" cy="2662368"/>
        </a:xfrm>
        <a:prstGeom prst="arc">
          <a:avLst/>
        </a:prstGeom>
        <a:ln w="317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658813</xdr:colOff>
      <xdr:row>8</xdr:row>
      <xdr:rowOff>163515</xdr:rowOff>
    </xdr:from>
    <xdr:to>
      <xdr:col>12</xdr:col>
      <xdr:colOff>30162</xdr:colOff>
      <xdr:row>9</xdr:row>
      <xdr:rowOff>58738</xdr:rowOff>
    </xdr:to>
    <xdr:cxnSp macro="">
      <xdr:nvCxnSpPr>
        <xdr:cNvPr id="29" name="Straight Arrow Connector 28">
          <a:extLst>
            <a:ext uri="{FF2B5EF4-FFF2-40B4-BE49-F238E27FC236}">
              <a16:creationId xmlns:a16="http://schemas.microsoft.com/office/drawing/2014/main" id="{00000000-0008-0000-0200-00001D000000}"/>
            </a:ext>
          </a:extLst>
        </xdr:cNvPr>
        <xdr:cNvCxnSpPr/>
      </xdr:nvCxnSpPr>
      <xdr:spPr>
        <a:xfrm flipH="1" flipV="1">
          <a:off x="12342813" y="3155953"/>
          <a:ext cx="180974" cy="11747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538164</xdr:colOff>
      <xdr:row>16</xdr:row>
      <xdr:rowOff>95250</xdr:rowOff>
    </xdr:from>
    <xdr:to>
      <xdr:col>11</xdr:col>
      <xdr:colOff>682625</xdr:colOff>
      <xdr:row>17</xdr:row>
      <xdr:rowOff>30164</xdr:rowOff>
    </xdr:to>
    <xdr:cxnSp macro="">
      <xdr:nvCxnSpPr>
        <xdr:cNvPr id="32" name="Straight Arrow Connector 31">
          <a:extLst>
            <a:ext uri="{FF2B5EF4-FFF2-40B4-BE49-F238E27FC236}">
              <a16:creationId xmlns:a16="http://schemas.microsoft.com/office/drawing/2014/main" id="{00000000-0008-0000-0200-000020000000}"/>
            </a:ext>
          </a:extLst>
        </xdr:cNvPr>
        <xdr:cNvCxnSpPr/>
      </xdr:nvCxnSpPr>
      <xdr:spPr>
        <a:xfrm flipH="1">
          <a:off x="12222164" y="6365875"/>
          <a:ext cx="144461" cy="133352"/>
        </a:xfrm>
        <a:prstGeom prst="straightConnector1">
          <a:avLst/>
        </a:prstGeom>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619128</xdr:colOff>
      <xdr:row>6</xdr:row>
      <xdr:rowOff>141607</xdr:rowOff>
    </xdr:from>
    <xdr:to>
      <xdr:col>11</xdr:col>
      <xdr:colOff>724237</xdr:colOff>
      <xdr:row>7</xdr:row>
      <xdr:rowOff>47625</xdr:rowOff>
    </xdr:to>
    <xdr:cxnSp macro="">
      <xdr:nvCxnSpPr>
        <xdr:cNvPr id="33" name="Straight Arrow Connector 32">
          <a:extLst>
            <a:ext uri="{FF2B5EF4-FFF2-40B4-BE49-F238E27FC236}">
              <a16:creationId xmlns:a16="http://schemas.microsoft.com/office/drawing/2014/main" id="{00000000-0008-0000-0200-000021000000}"/>
            </a:ext>
          </a:extLst>
        </xdr:cNvPr>
        <xdr:cNvCxnSpPr>
          <a:stCxn id="44" idx="0"/>
        </xdr:cNvCxnSpPr>
      </xdr:nvCxnSpPr>
      <xdr:spPr>
        <a:xfrm flipH="1">
          <a:off x="12553953" y="2599057"/>
          <a:ext cx="105109" cy="96518"/>
        </a:xfrm>
        <a:prstGeom prst="straightConnector1">
          <a:avLst/>
        </a:prstGeom>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427038</xdr:colOff>
      <xdr:row>6</xdr:row>
      <xdr:rowOff>17466</xdr:rowOff>
    </xdr:from>
    <xdr:to>
      <xdr:col>15</xdr:col>
      <xdr:colOff>460506</xdr:colOff>
      <xdr:row>12</xdr:row>
      <xdr:rowOff>475712</xdr:rowOff>
    </xdr:to>
    <xdr:sp macro="" textlink="">
      <xdr:nvSpPr>
        <xdr:cNvPr id="44" name="Arc 43">
          <a:extLst>
            <a:ext uri="{FF2B5EF4-FFF2-40B4-BE49-F238E27FC236}">
              <a16:creationId xmlns:a16="http://schemas.microsoft.com/office/drawing/2014/main" id="{00000000-0008-0000-0200-00002C000000}"/>
            </a:ext>
          </a:extLst>
        </xdr:cNvPr>
        <xdr:cNvSpPr/>
      </xdr:nvSpPr>
      <xdr:spPr>
        <a:xfrm rot="18542212">
          <a:off x="12730499" y="2106280"/>
          <a:ext cx="1925096" cy="2662368"/>
        </a:xfrm>
        <a:prstGeom prst="arc">
          <a:avLst/>
        </a:prstGeom>
        <a:ln w="317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F019-0DA1-4968-B169-00E95BE11BB2}">
  <sheetPr>
    <pageSetUpPr fitToPage="1"/>
  </sheetPr>
  <dimension ref="A1:AE85"/>
  <sheetViews>
    <sheetView tabSelected="1" topLeftCell="B1" zoomScale="90" zoomScaleNormal="90" workbookViewId="0">
      <selection activeCell="H50" sqref="H50"/>
    </sheetView>
  </sheetViews>
  <sheetFormatPr baseColWidth="10" defaultColWidth="8.83203125" defaultRowHeight="15" x14ac:dyDescent="0.2"/>
  <cols>
    <col min="1" max="1" width="11.5" customWidth="1"/>
    <col min="2" max="2" width="72.33203125" customWidth="1"/>
    <col min="3" max="8" width="14.33203125" customWidth="1"/>
    <col min="9" max="9" width="2.1640625" customWidth="1"/>
    <col min="10" max="10" width="12" customWidth="1"/>
    <col min="11" max="11" width="11.5" customWidth="1"/>
    <col min="12" max="12" width="13.5" customWidth="1"/>
    <col min="13" max="13" width="14.33203125" customWidth="1"/>
    <col min="14" max="16" width="12.1640625" customWidth="1"/>
    <col min="17" max="17" width="2.33203125" customWidth="1"/>
    <col min="18" max="18" width="13.1640625" customWidth="1"/>
    <col min="19" max="19" width="11.5" customWidth="1"/>
    <col min="20" max="20" width="13.5" customWidth="1"/>
    <col min="21" max="21" width="14.33203125" customWidth="1"/>
    <col min="22" max="24" width="12.1640625" customWidth="1"/>
    <col min="25" max="25" width="2.33203125" customWidth="1"/>
    <col min="26" max="28" width="12.83203125" customWidth="1"/>
    <col min="29" max="29" width="13.5" customWidth="1"/>
    <col min="30" max="30" width="12.1640625" customWidth="1"/>
    <col min="31" max="31" width="55.5" customWidth="1"/>
  </cols>
  <sheetData>
    <row r="1" spans="1:31" ht="25" thickBot="1" x14ac:dyDescent="0.35">
      <c r="A1" s="3" t="s">
        <v>355</v>
      </c>
    </row>
    <row r="2" spans="1:31" ht="26" thickTop="1" thickBot="1" x14ac:dyDescent="0.35">
      <c r="A2" s="3"/>
      <c r="C2" s="510" t="s">
        <v>242</v>
      </c>
      <c r="D2" s="511"/>
      <c r="E2" s="511"/>
      <c r="F2" s="511"/>
      <c r="G2" s="511"/>
      <c r="H2" s="512"/>
      <c r="I2" s="27"/>
      <c r="J2" s="513" t="s">
        <v>237</v>
      </c>
      <c r="K2" s="514"/>
      <c r="L2" s="514"/>
      <c r="M2" s="514"/>
      <c r="N2" s="514"/>
      <c r="O2" s="514"/>
      <c r="P2" s="515"/>
      <c r="Q2" s="25"/>
      <c r="R2" s="513" t="s">
        <v>236</v>
      </c>
      <c r="S2" s="514"/>
      <c r="T2" s="514"/>
      <c r="U2" s="514"/>
      <c r="V2" s="514"/>
      <c r="W2" s="514"/>
      <c r="X2" s="515"/>
      <c r="Y2" s="25"/>
      <c r="Z2" s="516" t="s">
        <v>18</v>
      </c>
      <c r="AA2" s="517"/>
      <c r="AB2" s="517"/>
      <c r="AC2" s="517"/>
      <c r="AD2" s="518"/>
    </row>
    <row r="3" spans="1:31" ht="21" thickTop="1" thickBot="1" x14ac:dyDescent="0.3">
      <c r="A3" s="1"/>
      <c r="C3" s="519" t="s">
        <v>67</v>
      </c>
      <c r="D3" s="520"/>
      <c r="E3" s="521" t="s">
        <v>64</v>
      </c>
      <c r="F3" s="522"/>
      <c r="G3" s="520"/>
      <c r="H3" s="523" t="s">
        <v>42</v>
      </c>
      <c r="I3" s="27"/>
      <c r="J3" s="525" t="s">
        <v>22</v>
      </c>
      <c r="K3" s="526"/>
      <c r="L3" s="527" t="s">
        <v>24</v>
      </c>
      <c r="M3" s="522"/>
      <c r="N3" s="522"/>
      <c r="O3" s="528"/>
      <c r="P3" s="529" t="s">
        <v>51</v>
      </c>
      <c r="Q3" s="26" t="s">
        <v>0</v>
      </c>
      <c r="R3" s="525" t="s">
        <v>22</v>
      </c>
      <c r="S3" s="526"/>
      <c r="T3" s="527" t="s">
        <v>24</v>
      </c>
      <c r="U3" s="522"/>
      <c r="V3" s="522"/>
      <c r="W3" s="528"/>
      <c r="X3" s="529" t="s">
        <v>51</v>
      </c>
      <c r="Y3" s="26"/>
      <c r="Z3" s="531" t="s">
        <v>22</v>
      </c>
      <c r="AA3" s="522"/>
      <c r="AB3" s="526"/>
      <c r="AC3" s="70" t="s">
        <v>24</v>
      </c>
      <c r="AD3" s="532" t="s">
        <v>51</v>
      </c>
    </row>
    <row r="4" spans="1:31" ht="131" thickTop="1" thickBot="1" x14ac:dyDescent="0.3">
      <c r="A4" s="178" t="s">
        <v>32</v>
      </c>
      <c r="B4" s="131" t="s">
        <v>33</v>
      </c>
      <c r="C4" s="90" t="s">
        <v>68</v>
      </c>
      <c r="D4" s="179" t="s">
        <v>69</v>
      </c>
      <c r="E4" s="132" t="s">
        <v>47</v>
      </c>
      <c r="F4" s="438" t="s">
        <v>207</v>
      </c>
      <c r="G4" s="438" t="s">
        <v>70</v>
      </c>
      <c r="H4" s="524"/>
      <c r="I4" s="121"/>
      <c r="J4" s="107" t="s">
        <v>16</v>
      </c>
      <c r="K4" s="49" t="s">
        <v>19</v>
      </c>
      <c r="L4" s="75" t="s">
        <v>209</v>
      </c>
      <c r="M4" s="372" t="s">
        <v>211</v>
      </c>
      <c r="N4" s="299" t="s">
        <v>214</v>
      </c>
      <c r="O4" s="57" t="s">
        <v>26</v>
      </c>
      <c r="P4" s="530"/>
      <c r="Q4" s="26"/>
      <c r="R4" s="107" t="s">
        <v>16</v>
      </c>
      <c r="S4" s="49" t="s">
        <v>19</v>
      </c>
      <c r="T4" s="75" t="s">
        <v>210</v>
      </c>
      <c r="U4" s="372" t="s">
        <v>212</v>
      </c>
      <c r="V4" s="299" t="s">
        <v>215</v>
      </c>
      <c r="W4" s="57" t="s">
        <v>26</v>
      </c>
      <c r="X4" s="530"/>
      <c r="Y4" s="26"/>
      <c r="Z4" s="28" t="s">
        <v>133</v>
      </c>
      <c r="AA4" s="18" t="s">
        <v>20</v>
      </c>
      <c r="AB4" s="438" t="s">
        <v>319</v>
      </c>
      <c r="AC4" s="83" t="s">
        <v>216</v>
      </c>
      <c r="AD4" s="533"/>
    </row>
    <row r="5" spans="1:31" ht="18" thickTop="1" x14ac:dyDescent="0.2">
      <c r="A5" s="437">
        <v>44197</v>
      </c>
      <c r="B5" s="181" t="s">
        <v>287</v>
      </c>
      <c r="C5" s="277"/>
      <c r="D5" s="278"/>
      <c r="E5" s="279"/>
      <c r="F5" s="280"/>
      <c r="G5" s="280"/>
      <c r="H5" s="281">
        <f>'2020'!H38</f>
        <v>31174.1</v>
      </c>
      <c r="I5" s="125"/>
      <c r="J5" s="393"/>
      <c r="K5" s="394"/>
      <c r="L5" s="395"/>
      <c r="M5" s="396"/>
      <c r="N5" s="397"/>
      <c r="O5" s="398"/>
      <c r="P5" s="109">
        <f>'2020'!P38</f>
        <v>9324.69</v>
      </c>
      <c r="Q5" s="8"/>
      <c r="R5" s="248"/>
      <c r="S5" s="249"/>
      <c r="T5" s="250"/>
      <c r="U5" s="373"/>
      <c r="V5" s="300"/>
      <c r="W5" s="251"/>
      <c r="X5" s="109">
        <f>'2020'!X38</f>
        <v>20391.110000000004</v>
      </c>
      <c r="Y5" s="8"/>
      <c r="Z5" s="261"/>
      <c r="AA5" s="262"/>
      <c r="AB5" s="262"/>
      <c r="AC5" s="263"/>
      <c r="AD5" s="264">
        <f>'2020'!AD38</f>
        <v>1026.3</v>
      </c>
    </row>
    <row r="6" spans="1:31" x14ac:dyDescent="0.2">
      <c r="A6" s="310">
        <v>44200</v>
      </c>
      <c r="B6" s="446" t="s">
        <v>299</v>
      </c>
      <c r="C6" s="282">
        <f t="shared" ref="C6:C32" si="0">L6</f>
        <v>0</v>
      </c>
      <c r="D6" s="283">
        <f t="shared" ref="D6:D7" si="1">T6</f>
        <v>0</v>
      </c>
      <c r="E6" s="288"/>
      <c r="F6" s="284"/>
      <c r="G6" s="321">
        <f t="shared" ref="G6:G7" si="2">J6</f>
        <v>0</v>
      </c>
      <c r="H6" s="285">
        <f t="shared" ref="H6:H7" si="3">H5+SUM(C6:G6)</f>
        <v>31174.1</v>
      </c>
      <c r="I6" s="125"/>
      <c r="J6" s="399"/>
      <c r="K6" s="400"/>
      <c r="L6" s="401">
        <v>0</v>
      </c>
      <c r="M6" s="402"/>
      <c r="N6" s="403"/>
      <c r="O6" s="404"/>
      <c r="P6" s="115">
        <f>P5+SUM(J6:O6)</f>
        <v>9324.69</v>
      </c>
      <c r="Q6" s="23"/>
      <c r="R6" s="254"/>
      <c r="S6" s="255"/>
      <c r="T6" s="256">
        <v>0</v>
      </c>
      <c r="U6" s="374"/>
      <c r="V6" s="290"/>
      <c r="W6" s="257">
        <f>-Z6</f>
        <v>1026.3</v>
      </c>
      <c r="X6" s="115">
        <f t="shared" ref="X6:X8" si="4">X5+SUM(R6:W6)</f>
        <v>21417.410000000003</v>
      </c>
      <c r="Y6" s="23"/>
      <c r="Z6" s="265">
        <v>-1026.3</v>
      </c>
      <c r="AA6" s="266"/>
      <c r="AB6" s="266"/>
      <c r="AC6" s="267"/>
      <c r="AD6" s="115">
        <f>AD5+SUM(Z6:AC6)</f>
        <v>0</v>
      </c>
    </row>
    <row r="7" spans="1:31" ht="32" x14ac:dyDescent="0.2">
      <c r="A7" s="310">
        <v>44209</v>
      </c>
      <c r="B7" s="468" t="s">
        <v>307</v>
      </c>
      <c r="C7" s="282">
        <f t="shared" si="0"/>
        <v>0</v>
      </c>
      <c r="D7" s="283">
        <f t="shared" si="1"/>
        <v>250</v>
      </c>
      <c r="E7" s="288"/>
      <c r="F7" s="284"/>
      <c r="G7" s="321">
        <f t="shared" si="2"/>
        <v>0</v>
      </c>
      <c r="H7" s="285">
        <f t="shared" si="3"/>
        <v>31424.1</v>
      </c>
      <c r="I7" s="125"/>
      <c r="J7" s="399"/>
      <c r="K7" s="400"/>
      <c r="L7" s="405">
        <v>0</v>
      </c>
      <c r="M7" s="406"/>
      <c r="N7" s="403"/>
      <c r="O7" s="404"/>
      <c r="P7" s="115">
        <f t="shared" ref="P7" si="5">P6+SUM(J7:O7)</f>
        <v>9324.69</v>
      </c>
      <c r="Q7" s="23"/>
      <c r="R7" s="254"/>
      <c r="S7" s="255"/>
      <c r="T7" s="256">
        <v>250</v>
      </c>
      <c r="U7" s="374"/>
      <c r="V7" s="290"/>
      <c r="W7" s="257"/>
      <c r="X7" s="115">
        <f t="shared" si="4"/>
        <v>21667.410000000003</v>
      </c>
      <c r="Y7" s="23"/>
      <c r="Z7" s="265"/>
      <c r="AA7" s="266">
        <v>0</v>
      </c>
      <c r="AB7" s="266"/>
      <c r="AC7" s="267">
        <v>0</v>
      </c>
      <c r="AD7" s="268">
        <f t="shared" ref="AD7" si="6">AD6+SUM(Z7:AC7)</f>
        <v>0</v>
      </c>
    </row>
    <row r="8" spans="1:31" ht="16" x14ac:dyDescent="0.2">
      <c r="A8" s="310">
        <v>44220</v>
      </c>
      <c r="B8" s="446" t="s">
        <v>294</v>
      </c>
      <c r="C8" s="282">
        <f t="shared" si="0"/>
        <v>0</v>
      </c>
      <c r="D8" s="283">
        <f>AC8</f>
        <v>50</v>
      </c>
      <c r="E8" s="288"/>
      <c r="F8" s="284"/>
      <c r="G8" s="539">
        <f>AA8</f>
        <v>-1.4</v>
      </c>
      <c r="H8" s="285">
        <f t="shared" ref="H8" si="7">H7+SUM(C8:G8)</f>
        <v>31472.699999999997</v>
      </c>
      <c r="I8" s="125"/>
      <c r="J8" s="399"/>
      <c r="K8" s="400"/>
      <c r="L8" s="401">
        <v>0</v>
      </c>
      <c r="M8" s="402"/>
      <c r="N8" s="403"/>
      <c r="O8" s="404"/>
      <c r="P8" s="115">
        <f>P7+SUM(J8:O8)</f>
        <v>9324.69</v>
      </c>
      <c r="Q8" s="23"/>
      <c r="R8" s="254"/>
      <c r="S8" s="255"/>
      <c r="T8" s="256" t="s">
        <v>0</v>
      </c>
      <c r="U8" s="374"/>
      <c r="V8" s="290"/>
      <c r="W8" s="257"/>
      <c r="X8" s="115">
        <f t="shared" si="4"/>
        <v>21667.410000000003</v>
      </c>
      <c r="Y8" s="23"/>
      <c r="Z8" s="265">
        <v>0</v>
      </c>
      <c r="AA8" s="266">
        <v>-1.4</v>
      </c>
      <c r="AB8" s="266" t="s">
        <v>0</v>
      </c>
      <c r="AC8" s="267">
        <v>50</v>
      </c>
      <c r="AD8" s="115">
        <f>AD7+SUM(Z8:AC8)</f>
        <v>48.6</v>
      </c>
    </row>
    <row r="9" spans="1:31" ht="16" x14ac:dyDescent="0.2">
      <c r="A9" s="310">
        <v>44249</v>
      </c>
      <c r="B9" s="439" t="s">
        <v>260</v>
      </c>
      <c r="C9" s="282">
        <f t="shared" ref="C9:C12" si="8">L9</f>
        <v>0</v>
      </c>
      <c r="D9" s="283">
        <f t="shared" ref="D9:D11" si="9">T9</f>
        <v>20.96</v>
      </c>
      <c r="E9" s="288"/>
      <c r="F9" s="284"/>
      <c r="G9" s="321">
        <f t="shared" ref="G9:G11" si="10">J9</f>
        <v>0</v>
      </c>
      <c r="H9" s="285">
        <f t="shared" ref="H9:H12" si="11">H8+SUM(C9:G9)</f>
        <v>31493.659999999996</v>
      </c>
      <c r="I9" s="125"/>
      <c r="J9" s="399"/>
      <c r="K9" s="400"/>
      <c r="L9" s="401">
        <v>0</v>
      </c>
      <c r="M9" s="402"/>
      <c r="N9" s="403"/>
      <c r="O9" s="404"/>
      <c r="P9" s="115">
        <f>P8+SUM(J9:O9)</f>
        <v>9324.69</v>
      </c>
      <c r="Q9" s="23"/>
      <c r="R9" s="254"/>
      <c r="S9" s="255"/>
      <c r="T9" s="256">
        <v>20.96</v>
      </c>
      <c r="U9" s="374"/>
      <c r="V9" s="290"/>
      <c r="W9" s="257"/>
      <c r="X9" s="115">
        <f t="shared" ref="X9:X12" si="12">X8+SUM(R9:W9)</f>
        <v>21688.370000000003</v>
      </c>
      <c r="Y9" s="23"/>
      <c r="Z9" s="265">
        <v>0</v>
      </c>
      <c r="AA9" s="266"/>
      <c r="AB9" s="266"/>
      <c r="AC9" s="267"/>
      <c r="AD9" s="115">
        <f>AD8+SUM(Z9:AC9)</f>
        <v>48.6</v>
      </c>
    </row>
    <row r="10" spans="1:31" ht="16" x14ac:dyDescent="0.2">
      <c r="A10" s="310">
        <v>44256</v>
      </c>
      <c r="B10" s="446" t="s">
        <v>306</v>
      </c>
      <c r="C10" s="282">
        <f t="shared" si="8"/>
        <v>500</v>
      </c>
      <c r="D10" s="283" t="str">
        <f t="shared" si="9"/>
        <v xml:space="preserve"> </v>
      </c>
      <c r="E10" s="288"/>
      <c r="F10" s="284"/>
      <c r="G10" s="321">
        <f t="shared" si="10"/>
        <v>0</v>
      </c>
      <c r="H10" s="285">
        <f t="shared" si="11"/>
        <v>31993.659999999996</v>
      </c>
      <c r="I10" s="125"/>
      <c r="J10" s="399"/>
      <c r="K10" s="400"/>
      <c r="L10" s="405">
        <v>500</v>
      </c>
      <c r="M10" s="406"/>
      <c r="N10" s="403"/>
      <c r="O10" s="404"/>
      <c r="P10" s="115">
        <f t="shared" ref="P10:P12" si="13">P9+SUM(J10:O10)</f>
        <v>9824.69</v>
      </c>
      <c r="Q10" s="23"/>
      <c r="R10" s="254" t="s">
        <v>0</v>
      </c>
      <c r="S10" s="255"/>
      <c r="T10" s="256" t="s">
        <v>0</v>
      </c>
      <c r="U10" s="374"/>
      <c r="V10" s="290"/>
      <c r="W10" s="257">
        <f>-Z10</f>
        <v>0</v>
      </c>
      <c r="X10" s="115">
        <f t="shared" si="12"/>
        <v>21688.370000000003</v>
      </c>
      <c r="Y10" s="23"/>
      <c r="Z10" s="265">
        <v>0</v>
      </c>
      <c r="AA10" s="266">
        <v>0</v>
      </c>
      <c r="AB10" s="266"/>
      <c r="AC10" s="267">
        <v>0</v>
      </c>
      <c r="AD10" s="268">
        <f t="shared" ref="AD10:AD12" si="14">AD9+SUM(Z10:AC10)</f>
        <v>48.6</v>
      </c>
    </row>
    <row r="11" spans="1:31" ht="16" x14ac:dyDescent="0.2">
      <c r="A11" s="310">
        <v>44263</v>
      </c>
      <c r="B11" s="476" t="s">
        <v>308</v>
      </c>
      <c r="C11" s="282">
        <f t="shared" si="8"/>
        <v>0</v>
      </c>
      <c r="D11" s="283">
        <f t="shared" si="9"/>
        <v>0</v>
      </c>
      <c r="E11" s="288"/>
      <c r="F11" s="284"/>
      <c r="G11" s="321">
        <f t="shared" si="10"/>
        <v>-25.55</v>
      </c>
      <c r="H11" s="285">
        <f t="shared" si="11"/>
        <v>31968.109999999997</v>
      </c>
      <c r="I11" s="125"/>
      <c r="J11" s="470">
        <v>-25.55</v>
      </c>
      <c r="K11" s="400"/>
      <c r="L11" s="405">
        <v>0</v>
      </c>
      <c r="M11" s="406"/>
      <c r="N11" s="403"/>
      <c r="O11" s="404"/>
      <c r="P11" s="115">
        <f t="shared" si="13"/>
        <v>9799.1400000000012</v>
      </c>
      <c r="Q11" s="23"/>
      <c r="R11" s="254" t="s">
        <v>0</v>
      </c>
      <c r="S11" s="255"/>
      <c r="T11" s="256"/>
      <c r="U11" s="374"/>
      <c r="V11" s="290"/>
      <c r="W11" s="257"/>
      <c r="X11" s="115">
        <f t="shared" si="12"/>
        <v>21688.370000000003</v>
      </c>
      <c r="Y11" s="23"/>
      <c r="Z11" s="265"/>
      <c r="AA11" s="266">
        <v>0</v>
      </c>
      <c r="AB11" s="266"/>
      <c r="AC11" s="267">
        <v>0</v>
      </c>
      <c r="AD11" s="268">
        <f t="shared" si="14"/>
        <v>48.6</v>
      </c>
    </row>
    <row r="12" spans="1:31" ht="16" x14ac:dyDescent="0.2">
      <c r="A12" s="310">
        <v>44269</v>
      </c>
      <c r="B12" s="446" t="s">
        <v>295</v>
      </c>
      <c r="C12" s="282">
        <f t="shared" si="8"/>
        <v>0</v>
      </c>
      <c r="D12" s="283">
        <f>AC12</f>
        <v>25</v>
      </c>
      <c r="E12" s="288"/>
      <c r="F12" s="284"/>
      <c r="G12" s="539">
        <f>AA12</f>
        <v>-0.85</v>
      </c>
      <c r="H12" s="285">
        <f t="shared" si="11"/>
        <v>31992.26</v>
      </c>
      <c r="I12" s="125"/>
      <c r="J12" s="399"/>
      <c r="K12" s="400"/>
      <c r="L12" s="401">
        <v>0</v>
      </c>
      <c r="M12" s="402"/>
      <c r="N12" s="403"/>
      <c r="O12" s="404"/>
      <c r="P12" s="115">
        <f t="shared" si="13"/>
        <v>9799.1400000000012</v>
      </c>
      <c r="Q12" s="8"/>
      <c r="R12" s="254"/>
      <c r="S12" s="255" t="s">
        <v>0</v>
      </c>
      <c r="T12" s="256"/>
      <c r="U12" s="374"/>
      <c r="V12" s="290"/>
      <c r="W12" s="257"/>
      <c r="X12" s="115">
        <f t="shared" si="12"/>
        <v>21688.370000000003</v>
      </c>
      <c r="Y12" s="8"/>
      <c r="Z12" s="265"/>
      <c r="AA12" s="266">
        <v>-0.85</v>
      </c>
      <c r="AB12" s="266" t="s">
        <v>0</v>
      </c>
      <c r="AC12" s="267">
        <v>25</v>
      </c>
      <c r="AD12" s="268">
        <f t="shared" si="14"/>
        <v>72.75</v>
      </c>
    </row>
    <row r="13" spans="1:31" x14ac:dyDescent="0.2">
      <c r="A13" s="310">
        <v>44292</v>
      </c>
      <c r="B13" t="s">
        <v>304</v>
      </c>
      <c r="C13" s="282">
        <f t="shared" ref="C13:C31" si="15">L13</f>
        <v>300</v>
      </c>
      <c r="D13" s="283">
        <f>AC13</f>
        <v>0</v>
      </c>
      <c r="E13" s="288"/>
      <c r="F13" s="284"/>
      <c r="G13" s="321">
        <f>AA13</f>
        <v>0</v>
      </c>
      <c r="H13" s="285">
        <f t="shared" ref="H13:H32" si="16">H12+SUM(C13:G13)</f>
        <v>32292.26</v>
      </c>
      <c r="I13" s="125"/>
      <c r="J13" s="399"/>
      <c r="K13" s="400"/>
      <c r="L13" s="401">
        <v>300</v>
      </c>
      <c r="M13" s="402"/>
      <c r="N13" s="403"/>
      <c r="O13" s="404"/>
      <c r="P13" s="115">
        <f t="shared" ref="P13:P32" si="17">P12+SUM(J13:O13)</f>
        <v>10099.140000000001</v>
      </c>
      <c r="Q13" s="8"/>
      <c r="R13" s="254"/>
      <c r="S13" s="255" t="s">
        <v>0</v>
      </c>
      <c r="T13" s="256"/>
      <c r="U13" s="374"/>
      <c r="V13" s="290"/>
      <c r="W13" s="257"/>
      <c r="X13" s="115">
        <f t="shared" ref="X13:X32" si="18">X12+SUM(R13:W13)</f>
        <v>21688.370000000003</v>
      </c>
      <c r="Y13" s="8"/>
      <c r="Z13" s="265"/>
      <c r="AA13" s="266">
        <v>0</v>
      </c>
      <c r="AB13" s="266"/>
      <c r="AC13" s="267">
        <v>0</v>
      </c>
      <c r="AD13" s="268">
        <f t="shared" ref="AD13:AD15" si="19">AD12+SUM(Z13:AC13)</f>
        <v>72.75</v>
      </c>
    </row>
    <row r="14" spans="1:31" ht="16" x14ac:dyDescent="0.2">
      <c r="A14" s="310">
        <v>44309</v>
      </c>
      <c r="B14" s="412" t="s">
        <v>259</v>
      </c>
      <c r="C14" s="282">
        <f t="shared" si="15"/>
        <v>0</v>
      </c>
      <c r="D14" s="283" t="str">
        <f t="shared" ref="D14" si="20">T14</f>
        <v xml:space="preserve"> </v>
      </c>
      <c r="E14" s="288"/>
      <c r="F14" s="284"/>
      <c r="G14" s="321">
        <f t="shared" ref="G14" si="21">J14</f>
        <v>-750</v>
      </c>
      <c r="H14" s="285">
        <f t="shared" si="16"/>
        <v>31542.26</v>
      </c>
      <c r="I14" s="125"/>
      <c r="J14" s="399">
        <v>-750</v>
      </c>
      <c r="K14" s="400"/>
      <c r="L14" s="405">
        <v>0</v>
      </c>
      <c r="M14" s="406"/>
      <c r="N14" s="403"/>
      <c r="O14" s="404"/>
      <c r="P14" s="115">
        <f t="shared" si="17"/>
        <v>9349.1400000000012</v>
      </c>
      <c r="Q14" s="23"/>
      <c r="R14" s="254" t="s">
        <v>0</v>
      </c>
      <c r="S14" s="255"/>
      <c r="T14" s="256" t="s">
        <v>0</v>
      </c>
      <c r="U14" s="374"/>
      <c r="V14" s="290"/>
      <c r="W14" s="257">
        <f>-Z14</f>
        <v>0</v>
      </c>
      <c r="X14" s="115">
        <f t="shared" si="18"/>
        <v>21688.370000000003</v>
      </c>
      <c r="Y14" s="23"/>
      <c r="Z14" s="265">
        <v>0</v>
      </c>
      <c r="AA14" s="266">
        <v>0</v>
      </c>
      <c r="AB14" s="266"/>
      <c r="AC14" s="267">
        <v>0</v>
      </c>
      <c r="AD14" s="268">
        <f t="shared" si="19"/>
        <v>72.75</v>
      </c>
    </row>
    <row r="15" spans="1:31" x14ac:dyDescent="0.2">
      <c r="A15" s="310">
        <v>44313</v>
      </c>
      <c r="B15" s="446" t="s">
        <v>296</v>
      </c>
      <c r="C15" s="282">
        <f t="shared" si="15"/>
        <v>0</v>
      </c>
      <c r="D15" s="283">
        <f>AC15</f>
        <v>0</v>
      </c>
      <c r="E15" s="288">
        <f>AB15</f>
        <v>-91.93</v>
      </c>
      <c r="F15" s="284">
        <f>AA15</f>
        <v>-4.37</v>
      </c>
      <c r="G15" s="321">
        <v>0</v>
      </c>
      <c r="H15" s="285">
        <f t="shared" si="16"/>
        <v>31445.96</v>
      </c>
      <c r="I15" s="125"/>
      <c r="J15" s="399"/>
      <c r="K15" s="400"/>
      <c r="L15" s="405">
        <v>0</v>
      </c>
      <c r="M15" s="406"/>
      <c r="N15" s="403"/>
      <c r="O15" s="404"/>
      <c r="P15" s="115">
        <f t="shared" si="17"/>
        <v>9349.1400000000012</v>
      </c>
      <c r="Q15" s="23"/>
      <c r="R15" s="254" t="s">
        <v>0</v>
      </c>
      <c r="S15" s="255"/>
      <c r="T15" s="256" t="s">
        <v>0</v>
      </c>
      <c r="U15" s="374"/>
      <c r="V15" s="290"/>
      <c r="W15" s="257">
        <f>-Z15</f>
        <v>0</v>
      </c>
      <c r="X15" s="115">
        <f t="shared" si="18"/>
        <v>21688.370000000003</v>
      </c>
      <c r="Y15" s="23"/>
      <c r="Z15" s="265">
        <v>0</v>
      </c>
      <c r="AA15" s="266">
        <v>-4.37</v>
      </c>
      <c r="AB15" s="266">
        <v>-91.93</v>
      </c>
      <c r="AC15" s="267">
        <v>0</v>
      </c>
      <c r="AD15" s="268">
        <f t="shared" si="19"/>
        <v>-23.550000000000011</v>
      </c>
      <c r="AE15" t="s">
        <v>297</v>
      </c>
    </row>
    <row r="16" spans="1:31" ht="16" x14ac:dyDescent="0.2">
      <c r="A16" s="310">
        <v>44314</v>
      </c>
      <c r="B16" s="446" t="s">
        <v>305</v>
      </c>
      <c r="C16" s="282">
        <f t="shared" ref="C16:C26" si="22">L16</f>
        <v>0</v>
      </c>
      <c r="D16" s="283" t="str">
        <f t="shared" ref="D16:D17" si="23">T16</f>
        <v xml:space="preserve"> </v>
      </c>
      <c r="E16" s="288"/>
      <c r="F16" s="284"/>
      <c r="G16" s="321">
        <f t="shared" ref="G16:G17" si="24">J16</f>
        <v>0</v>
      </c>
      <c r="H16" s="285">
        <f t="shared" ref="H16:H26" si="25">H15+SUM(C16:G16)</f>
        <v>31445.96</v>
      </c>
      <c r="I16" s="125"/>
      <c r="J16" s="399"/>
      <c r="K16" s="400"/>
      <c r="L16" s="405">
        <v>0</v>
      </c>
      <c r="M16" s="406"/>
      <c r="N16" s="403"/>
      <c r="O16" s="404"/>
      <c r="P16" s="115">
        <f t="shared" ref="P16:P25" si="26">P15+SUM(J16:O16)</f>
        <v>9349.1400000000012</v>
      </c>
      <c r="Q16" s="23"/>
      <c r="R16" s="254">
        <v>-30.62</v>
      </c>
      <c r="S16" s="255"/>
      <c r="T16" s="256" t="s">
        <v>0</v>
      </c>
      <c r="U16" s="374"/>
      <c r="V16" s="290"/>
      <c r="W16" s="257">
        <f>-Z16</f>
        <v>0</v>
      </c>
      <c r="X16" s="115">
        <f t="shared" ref="X16:X25" si="27">X15+SUM(R16:W16)</f>
        <v>21657.750000000004</v>
      </c>
      <c r="Y16" s="23"/>
      <c r="Z16" s="265">
        <v>0</v>
      </c>
      <c r="AA16" s="266">
        <v>0</v>
      </c>
      <c r="AB16" s="266"/>
      <c r="AC16" s="267">
        <v>0</v>
      </c>
      <c r="AD16" s="268">
        <f t="shared" ref="AD16:AD18" si="28">AD15+SUM(Z16:AC16)</f>
        <v>-23.550000000000011</v>
      </c>
    </row>
    <row r="17" spans="1:30" ht="16" x14ac:dyDescent="0.2">
      <c r="A17" s="310">
        <v>44321</v>
      </c>
      <c r="B17" s="314" t="s">
        <v>288</v>
      </c>
      <c r="C17" s="282">
        <f t="shared" si="22"/>
        <v>0</v>
      </c>
      <c r="D17" s="283">
        <f t="shared" si="23"/>
        <v>0</v>
      </c>
      <c r="E17" s="288">
        <f>R17</f>
        <v>-9500</v>
      </c>
      <c r="F17" s="284"/>
      <c r="G17" s="321">
        <f t="shared" si="24"/>
        <v>0</v>
      </c>
      <c r="H17" s="285">
        <f t="shared" si="25"/>
        <v>21945.96</v>
      </c>
      <c r="I17" s="125"/>
      <c r="J17" s="399"/>
      <c r="K17" s="400"/>
      <c r="L17" s="405">
        <v>0</v>
      </c>
      <c r="M17" s="406"/>
      <c r="N17" s="403"/>
      <c r="O17" s="404"/>
      <c r="P17" s="115">
        <f t="shared" si="26"/>
        <v>9349.1400000000012</v>
      </c>
      <c r="Q17" s="23"/>
      <c r="R17" s="254">
        <v>-9500</v>
      </c>
      <c r="S17" s="255"/>
      <c r="T17" s="256"/>
      <c r="U17" s="374"/>
      <c r="V17" s="290"/>
      <c r="W17" s="257"/>
      <c r="X17" s="115">
        <f t="shared" si="27"/>
        <v>12157.750000000004</v>
      </c>
      <c r="Y17" s="23"/>
      <c r="Z17" s="265"/>
      <c r="AA17" s="266">
        <v>0</v>
      </c>
      <c r="AB17" s="266"/>
      <c r="AC17" s="267">
        <v>0</v>
      </c>
      <c r="AD17" s="268">
        <f t="shared" si="28"/>
        <v>-23.550000000000011</v>
      </c>
    </row>
    <row r="18" spans="1:30" ht="16" x14ac:dyDescent="0.2">
      <c r="A18" s="310">
        <v>44321</v>
      </c>
      <c r="B18" s="412" t="s">
        <v>289</v>
      </c>
      <c r="C18" s="282">
        <f t="shared" si="22"/>
        <v>0</v>
      </c>
      <c r="D18" s="283">
        <f>AC18</f>
        <v>0</v>
      </c>
      <c r="E18" s="288"/>
      <c r="F18" s="284">
        <f>K18+S18</f>
        <v>-50</v>
      </c>
      <c r="G18" s="321">
        <f>AA18</f>
        <v>0</v>
      </c>
      <c r="H18" s="285">
        <f t="shared" si="25"/>
        <v>21895.96</v>
      </c>
      <c r="I18" s="125"/>
      <c r="J18" s="399"/>
      <c r="K18" s="400"/>
      <c r="L18" s="401">
        <v>0</v>
      </c>
      <c r="M18" s="402"/>
      <c r="N18" s="403"/>
      <c r="O18" s="404"/>
      <c r="P18" s="115">
        <f t="shared" si="26"/>
        <v>9349.1400000000012</v>
      </c>
      <c r="Q18" s="8"/>
      <c r="R18" s="254"/>
      <c r="S18" s="255">
        <v>-50</v>
      </c>
      <c r="T18" s="256"/>
      <c r="U18" s="374"/>
      <c r="V18" s="290"/>
      <c r="W18" s="257"/>
      <c r="X18" s="115">
        <f t="shared" si="27"/>
        <v>12107.750000000004</v>
      </c>
      <c r="Y18" s="8"/>
      <c r="Z18" s="265"/>
      <c r="AA18" s="266">
        <v>0</v>
      </c>
      <c r="AB18" s="266"/>
      <c r="AC18" s="267">
        <v>0</v>
      </c>
      <c r="AD18" s="268">
        <f t="shared" si="28"/>
        <v>-23.550000000000011</v>
      </c>
    </row>
    <row r="19" spans="1:30" ht="16" x14ac:dyDescent="0.2">
      <c r="A19" s="310">
        <v>44340</v>
      </c>
      <c r="B19" s="439" t="s">
        <v>260</v>
      </c>
      <c r="C19" s="282">
        <f t="shared" si="22"/>
        <v>0</v>
      </c>
      <c r="D19" s="283">
        <f t="shared" ref="D19:D25" si="29">T19</f>
        <v>13.43</v>
      </c>
      <c r="E19" s="288"/>
      <c r="F19" s="284"/>
      <c r="G19" s="321">
        <f t="shared" ref="G19:G25" si="30">J19</f>
        <v>0</v>
      </c>
      <c r="H19" s="285">
        <f t="shared" si="25"/>
        <v>21909.39</v>
      </c>
      <c r="I19" s="125"/>
      <c r="J19" s="399"/>
      <c r="K19" s="400"/>
      <c r="L19" s="401"/>
      <c r="M19" s="402"/>
      <c r="N19" s="403"/>
      <c r="O19" s="404"/>
      <c r="P19" s="115">
        <f t="shared" si="26"/>
        <v>9349.1400000000012</v>
      </c>
      <c r="Q19" s="8"/>
      <c r="R19" s="254"/>
      <c r="S19" s="255"/>
      <c r="T19" s="256">
        <v>13.43</v>
      </c>
      <c r="U19" s="374"/>
      <c r="V19" s="290"/>
      <c r="W19" s="258"/>
      <c r="X19" s="115">
        <f t="shared" si="27"/>
        <v>12121.180000000004</v>
      </c>
      <c r="Y19" s="8"/>
      <c r="Z19" s="265"/>
      <c r="AA19" s="266">
        <v>0</v>
      </c>
      <c r="AB19" s="266"/>
      <c r="AC19" s="267">
        <v>0</v>
      </c>
      <c r="AD19" s="115">
        <f>AD18+SUM(Z19:AC19)</f>
        <v>-23.550000000000011</v>
      </c>
    </row>
    <row r="20" spans="1:30" ht="16" x14ac:dyDescent="0.2">
      <c r="A20" s="310">
        <v>44383</v>
      </c>
      <c r="B20" s="476" t="s">
        <v>267</v>
      </c>
      <c r="C20" s="282">
        <f t="shared" si="22"/>
        <v>0</v>
      </c>
      <c r="D20" s="283">
        <f t="shared" si="29"/>
        <v>0</v>
      </c>
      <c r="E20" s="288"/>
      <c r="F20" s="284"/>
      <c r="G20" s="321">
        <f t="shared" si="30"/>
        <v>-23.88</v>
      </c>
      <c r="H20" s="285">
        <f t="shared" si="25"/>
        <v>21885.51</v>
      </c>
      <c r="I20" s="125"/>
      <c r="J20" s="470">
        <v>-23.88</v>
      </c>
      <c r="K20" s="400"/>
      <c r="L20" s="401"/>
      <c r="M20" s="402"/>
      <c r="N20" s="403"/>
      <c r="O20" s="404"/>
      <c r="P20" s="115">
        <f t="shared" si="26"/>
        <v>9325.260000000002</v>
      </c>
      <c r="Q20" s="8"/>
      <c r="R20" s="254"/>
      <c r="S20" s="255"/>
      <c r="T20" s="256"/>
      <c r="U20" s="374"/>
      <c r="V20" s="290"/>
      <c r="W20" s="257"/>
      <c r="X20" s="115">
        <f t="shared" si="27"/>
        <v>12121.180000000004</v>
      </c>
      <c r="Y20" s="8"/>
      <c r="Z20" s="265"/>
      <c r="AA20" s="266"/>
      <c r="AB20" s="266"/>
      <c r="AC20" s="267"/>
      <c r="AD20" s="268">
        <f t="shared" ref="AD20" si="31">AD19+SUM(Z20:AC20)</f>
        <v>-23.550000000000011</v>
      </c>
    </row>
    <row r="21" spans="1:30" ht="16" x14ac:dyDescent="0.2">
      <c r="A21" s="310">
        <v>44404</v>
      </c>
      <c r="B21" s="464" t="s">
        <v>303</v>
      </c>
      <c r="C21" s="282">
        <f t="shared" si="22"/>
        <v>3053.97</v>
      </c>
      <c r="D21" s="283">
        <f t="shared" si="29"/>
        <v>0</v>
      </c>
      <c r="E21" s="288"/>
      <c r="F21" s="284"/>
      <c r="G21" s="321">
        <f t="shared" si="30"/>
        <v>0</v>
      </c>
      <c r="H21" s="285">
        <f t="shared" si="25"/>
        <v>24939.48</v>
      </c>
      <c r="I21" s="125"/>
      <c r="J21" s="453"/>
      <c r="K21" s="454"/>
      <c r="L21" s="461">
        <v>3053.97</v>
      </c>
      <c r="M21" s="456"/>
      <c r="N21" s="457"/>
      <c r="O21" s="458"/>
      <c r="P21" s="452">
        <f t="shared" si="26"/>
        <v>12379.230000000001</v>
      </c>
      <c r="Q21" s="459"/>
      <c r="R21" s="447" t="s">
        <v>0</v>
      </c>
      <c r="S21" s="448"/>
      <c r="T21" s="252"/>
      <c r="U21" s="449"/>
      <c r="V21" s="450"/>
      <c r="W21" s="451"/>
      <c r="X21" s="452">
        <f t="shared" si="27"/>
        <v>12121.180000000004</v>
      </c>
      <c r="Y21" s="459"/>
      <c r="Z21" s="265"/>
      <c r="AA21" s="266"/>
      <c r="AB21" s="266"/>
      <c r="AC21" s="267"/>
      <c r="AD21" s="452">
        <f>AD20+SUM(Z21:AC21)</f>
        <v>-23.550000000000011</v>
      </c>
    </row>
    <row r="22" spans="1:30" ht="16" x14ac:dyDescent="0.2">
      <c r="A22" s="310">
        <v>44404</v>
      </c>
      <c r="B22" s="465" t="s">
        <v>354</v>
      </c>
      <c r="C22" s="282">
        <f t="shared" si="22"/>
        <v>50</v>
      </c>
      <c r="D22" s="283">
        <f t="shared" si="29"/>
        <v>0</v>
      </c>
      <c r="E22" s="288"/>
      <c r="F22" s="284"/>
      <c r="G22" s="321">
        <f t="shared" si="30"/>
        <v>0</v>
      </c>
      <c r="H22" s="285">
        <f t="shared" si="25"/>
        <v>24989.48</v>
      </c>
      <c r="I22" s="125"/>
      <c r="J22" s="408">
        <v>0</v>
      </c>
      <c r="K22" s="400"/>
      <c r="L22" s="462">
        <v>50</v>
      </c>
      <c r="M22" s="402"/>
      <c r="N22" s="403"/>
      <c r="O22" s="404"/>
      <c r="P22" s="115">
        <f t="shared" si="26"/>
        <v>12429.230000000001</v>
      </c>
      <c r="Q22" s="8"/>
      <c r="R22" s="254"/>
      <c r="S22" s="255"/>
      <c r="T22" s="256">
        <v>0</v>
      </c>
      <c r="U22" s="374"/>
      <c r="V22" s="290"/>
      <c r="W22" s="257"/>
      <c r="X22" s="115">
        <f t="shared" si="27"/>
        <v>12121.180000000004</v>
      </c>
      <c r="Y22" s="8"/>
      <c r="Z22" s="265"/>
      <c r="AA22" s="266"/>
      <c r="AB22" s="266"/>
      <c r="AC22" s="267"/>
      <c r="AD22" s="268">
        <f t="shared" ref="AD22" si="32">AD21+SUM(Z22:AC22)</f>
        <v>-23.550000000000011</v>
      </c>
    </row>
    <row r="23" spans="1:30" ht="16" x14ac:dyDescent="0.2">
      <c r="A23" s="310">
        <v>44405</v>
      </c>
      <c r="B23" s="465" t="s">
        <v>291</v>
      </c>
      <c r="C23" s="282">
        <f t="shared" si="22"/>
        <v>0</v>
      </c>
      <c r="D23" s="283">
        <f t="shared" si="29"/>
        <v>0</v>
      </c>
      <c r="E23" s="288">
        <f>J23</f>
        <v>-3103.97</v>
      </c>
      <c r="F23" s="284"/>
      <c r="G23" s="321">
        <v>0</v>
      </c>
      <c r="H23" s="285">
        <f t="shared" si="25"/>
        <v>21885.51</v>
      </c>
      <c r="I23" s="125"/>
      <c r="J23" s="463">
        <v>-3103.97</v>
      </c>
      <c r="K23" s="400"/>
      <c r="L23" s="405">
        <v>0</v>
      </c>
      <c r="M23" s="406"/>
      <c r="N23" s="403"/>
      <c r="O23" s="404"/>
      <c r="P23" s="115">
        <f t="shared" si="26"/>
        <v>9325.260000000002</v>
      </c>
      <c r="Q23" s="8"/>
      <c r="R23" s="254"/>
      <c r="S23" s="255"/>
      <c r="T23" s="256"/>
      <c r="U23" s="374"/>
      <c r="V23" s="290"/>
      <c r="W23" s="257">
        <f>-Z23</f>
        <v>0</v>
      </c>
      <c r="X23" s="115">
        <f t="shared" si="27"/>
        <v>12121.180000000004</v>
      </c>
      <c r="Y23" s="8"/>
      <c r="Z23" s="265">
        <v>0</v>
      </c>
      <c r="AA23" s="266"/>
      <c r="AB23" s="266"/>
      <c r="AC23" s="267"/>
      <c r="AD23" s="115">
        <f>AD22+SUM(Z23:AC23)</f>
        <v>-23.550000000000011</v>
      </c>
    </row>
    <row r="24" spans="1:30" ht="16" x14ac:dyDescent="0.2">
      <c r="A24" s="310">
        <v>44405</v>
      </c>
      <c r="B24" s="464" t="s">
        <v>353</v>
      </c>
      <c r="C24" s="282">
        <f t="shared" si="22"/>
        <v>0</v>
      </c>
      <c r="D24" s="283">
        <f t="shared" si="29"/>
        <v>0</v>
      </c>
      <c r="E24" s="288"/>
      <c r="F24" s="284">
        <f>K24+S24</f>
        <v>-50</v>
      </c>
      <c r="G24" s="321">
        <f t="shared" si="30"/>
        <v>0</v>
      </c>
      <c r="H24" s="285">
        <f t="shared" si="25"/>
        <v>21835.51</v>
      </c>
      <c r="I24" s="124"/>
      <c r="J24" s="408">
        <v>0</v>
      </c>
      <c r="K24" s="467">
        <v>-50</v>
      </c>
      <c r="L24" s="401"/>
      <c r="M24" s="402"/>
      <c r="N24" s="403"/>
      <c r="O24" s="404"/>
      <c r="P24" s="115">
        <f t="shared" si="26"/>
        <v>9275.260000000002</v>
      </c>
      <c r="Q24" s="8"/>
      <c r="R24" s="254"/>
      <c r="S24" s="255"/>
      <c r="T24" s="256">
        <v>0</v>
      </c>
      <c r="U24" s="374"/>
      <c r="V24" s="290"/>
      <c r="W24" s="257"/>
      <c r="X24" s="115">
        <f t="shared" si="27"/>
        <v>12121.180000000004</v>
      </c>
      <c r="Y24" s="8"/>
      <c r="Z24" s="265"/>
      <c r="AA24" s="266"/>
      <c r="AB24" s="266"/>
      <c r="AC24" s="267"/>
      <c r="AD24" s="268">
        <f t="shared" ref="AD24" si="33">AD23+SUM(Z24:AC24)</f>
        <v>-23.550000000000011</v>
      </c>
    </row>
    <row r="25" spans="1:30" x14ac:dyDescent="0.2">
      <c r="A25" s="310">
        <v>44435</v>
      </c>
      <c r="B25" t="s">
        <v>302</v>
      </c>
      <c r="C25" s="282">
        <f t="shared" si="22"/>
        <v>500</v>
      </c>
      <c r="D25" s="283">
        <f t="shared" si="29"/>
        <v>0</v>
      </c>
      <c r="E25" s="288"/>
      <c r="F25" s="284"/>
      <c r="G25" s="321">
        <f t="shared" si="30"/>
        <v>0</v>
      </c>
      <c r="H25" s="285">
        <f t="shared" si="25"/>
        <v>22335.51</v>
      </c>
      <c r="I25" s="125"/>
      <c r="J25" s="408">
        <v>0</v>
      </c>
      <c r="K25" s="400"/>
      <c r="L25" s="401">
        <v>500</v>
      </c>
      <c r="M25" s="402"/>
      <c r="N25" s="403"/>
      <c r="O25" s="404"/>
      <c r="P25" s="115">
        <f t="shared" si="26"/>
        <v>9775.260000000002</v>
      </c>
      <c r="Q25" s="8"/>
      <c r="R25" s="254"/>
      <c r="S25" s="255"/>
      <c r="T25" s="256">
        <v>0</v>
      </c>
      <c r="U25" s="374"/>
      <c r="V25" s="290"/>
      <c r="W25" s="257"/>
      <c r="X25" s="115">
        <f t="shared" si="27"/>
        <v>12121.180000000004</v>
      </c>
      <c r="Y25" s="8"/>
      <c r="Z25" s="265"/>
      <c r="AA25" s="266"/>
      <c r="AB25" s="266"/>
      <c r="AC25" s="267"/>
      <c r="AD25" s="115">
        <f>AD24+SUM(Z25:AC25)</f>
        <v>-23.550000000000011</v>
      </c>
    </row>
    <row r="26" spans="1:30" x14ac:dyDescent="0.2">
      <c r="A26" s="310">
        <v>44444</v>
      </c>
      <c r="B26" s="446" t="s">
        <v>298</v>
      </c>
      <c r="C26" s="282">
        <f t="shared" si="22"/>
        <v>0</v>
      </c>
      <c r="D26" s="283">
        <f>AC26</f>
        <v>500</v>
      </c>
      <c r="E26" s="288"/>
      <c r="F26" s="284"/>
      <c r="G26" s="539">
        <f>AA26</f>
        <v>-10.44</v>
      </c>
      <c r="H26" s="285">
        <f t="shared" si="25"/>
        <v>22825.07</v>
      </c>
      <c r="I26" s="125"/>
      <c r="J26" s="399">
        <v>0</v>
      </c>
      <c r="K26" s="400"/>
      <c r="L26" s="401"/>
      <c r="M26" s="402"/>
      <c r="N26" s="403"/>
      <c r="O26" s="404"/>
      <c r="P26" s="115">
        <f t="shared" si="17"/>
        <v>9775.260000000002</v>
      </c>
      <c r="Q26" s="8"/>
      <c r="R26" s="254">
        <v>0</v>
      </c>
      <c r="S26" s="255"/>
      <c r="T26" s="256"/>
      <c r="U26" s="374"/>
      <c r="V26" s="290"/>
      <c r="W26" s="257"/>
      <c r="X26" s="115">
        <f t="shared" si="18"/>
        <v>12121.180000000004</v>
      </c>
      <c r="Y26" s="8"/>
      <c r="Z26" s="265"/>
      <c r="AA26" s="266">
        <v>-10.44</v>
      </c>
      <c r="AB26" s="266"/>
      <c r="AC26" s="267">
        <v>500</v>
      </c>
      <c r="AD26" s="268">
        <f t="shared" ref="AD26" si="34">AD25+SUM(Z26:AC26)</f>
        <v>466.01</v>
      </c>
    </row>
    <row r="27" spans="1:30" ht="32" x14ac:dyDescent="0.2">
      <c r="A27" s="310">
        <v>44531</v>
      </c>
      <c r="B27" s="460" t="s">
        <v>290</v>
      </c>
      <c r="C27" s="282">
        <f t="shared" ref="C27" si="35">L27</f>
        <v>0</v>
      </c>
      <c r="D27" s="283">
        <f t="shared" ref="D27" si="36">T27</f>
        <v>0</v>
      </c>
      <c r="E27" s="288">
        <f>R27</f>
        <v>-2500</v>
      </c>
      <c r="F27" s="284"/>
      <c r="G27" s="321">
        <f t="shared" ref="G27" si="37">J27</f>
        <v>0</v>
      </c>
      <c r="H27" s="285">
        <f t="shared" ref="H27" si="38">H26+SUM(C27:G27)</f>
        <v>20325.07</v>
      </c>
      <c r="I27" s="125"/>
      <c r="J27" s="453"/>
      <c r="K27" s="454"/>
      <c r="L27" s="455">
        <v>0</v>
      </c>
      <c r="M27" s="456"/>
      <c r="N27" s="457"/>
      <c r="O27" s="458"/>
      <c r="P27" s="452">
        <f t="shared" ref="P27" si="39">P26+SUM(J27:O27)</f>
        <v>9775.260000000002</v>
      </c>
      <c r="Q27" s="459"/>
      <c r="R27" s="447">
        <v>-2500</v>
      </c>
      <c r="S27" s="448"/>
      <c r="T27" s="252"/>
      <c r="U27" s="449"/>
      <c r="V27" s="450"/>
      <c r="W27" s="451"/>
      <c r="X27" s="452">
        <f t="shared" ref="X27:X28" si="40">X26+SUM(R27:W27)</f>
        <v>9621.1800000000039</v>
      </c>
      <c r="Y27" s="459"/>
      <c r="Z27" s="265"/>
      <c r="AA27" s="266"/>
      <c r="AB27" s="266"/>
      <c r="AC27" s="267"/>
      <c r="AD27" s="452">
        <f>AD26+SUM(Z27:AC27)</f>
        <v>466.01</v>
      </c>
    </row>
    <row r="28" spans="1:30" ht="32" x14ac:dyDescent="0.2">
      <c r="A28" s="310">
        <v>44551</v>
      </c>
      <c r="B28" s="460" t="s">
        <v>309</v>
      </c>
      <c r="C28" s="282">
        <f t="shared" ref="C28" si="41">L28</f>
        <v>0</v>
      </c>
      <c r="D28" s="283">
        <f t="shared" ref="D28" si="42">T28</f>
        <v>0</v>
      </c>
      <c r="E28" s="288">
        <f>R28</f>
        <v>-3500</v>
      </c>
      <c r="F28" s="284"/>
      <c r="G28" s="321">
        <f t="shared" ref="G28" si="43">J28</f>
        <v>0</v>
      </c>
      <c r="H28" s="285">
        <f t="shared" ref="H28" si="44">H27+SUM(C28:G28)</f>
        <v>16825.07</v>
      </c>
      <c r="I28" s="125"/>
      <c r="J28" s="453"/>
      <c r="K28" s="454"/>
      <c r="L28" s="455">
        <v>0</v>
      </c>
      <c r="M28" s="456"/>
      <c r="N28" s="457"/>
      <c r="O28" s="458"/>
      <c r="P28" s="452">
        <f t="shared" ref="P28" si="45">P27+SUM(J28:O28)</f>
        <v>9775.260000000002</v>
      </c>
      <c r="Q28" s="459"/>
      <c r="R28" s="447">
        <v>-3500</v>
      </c>
      <c r="S28" s="255"/>
      <c r="T28" s="256">
        <v>0</v>
      </c>
      <c r="U28" s="374"/>
      <c r="V28" s="290"/>
      <c r="W28" s="257"/>
      <c r="X28" s="115">
        <f t="shared" si="40"/>
        <v>6121.1800000000039</v>
      </c>
      <c r="Y28" s="8"/>
      <c r="Z28" s="265"/>
      <c r="AA28" s="266"/>
      <c r="AB28" s="266"/>
      <c r="AC28" s="267"/>
      <c r="AD28" s="268">
        <f t="shared" ref="AD28" si="46">AD27+SUM(Z28:AC28)</f>
        <v>466.01</v>
      </c>
    </row>
    <row r="29" spans="1:30" ht="16" x14ac:dyDescent="0.2">
      <c r="A29" s="310">
        <v>44553</v>
      </c>
      <c r="B29" s="314" t="s">
        <v>310</v>
      </c>
      <c r="C29" s="282">
        <f t="shared" si="15"/>
        <v>0</v>
      </c>
      <c r="D29" s="283">
        <f t="shared" ref="D29:D31" si="47">T29</f>
        <v>500</v>
      </c>
      <c r="E29" s="288"/>
      <c r="F29" s="284"/>
      <c r="G29" s="321">
        <f t="shared" ref="G29:G31" si="48">J29</f>
        <v>0</v>
      </c>
      <c r="H29" s="285">
        <f t="shared" si="16"/>
        <v>17325.07</v>
      </c>
      <c r="I29" s="124"/>
      <c r="J29" s="408">
        <v>0</v>
      </c>
      <c r="K29" s="400"/>
      <c r="L29" s="401"/>
      <c r="M29" s="402"/>
      <c r="N29" s="403"/>
      <c r="O29" s="404"/>
      <c r="P29" s="115">
        <f t="shared" si="17"/>
        <v>9775.260000000002</v>
      </c>
      <c r="Q29" s="8"/>
      <c r="R29" s="254"/>
      <c r="S29" s="255"/>
      <c r="T29" s="256">
        <v>500</v>
      </c>
      <c r="U29" s="374"/>
      <c r="V29" s="290"/>
      <c r="W29" s="257"/>
      <c r="X29" s="115">
        <f t="shared" si="18"/>
        <v>6621.1800000000039</v>
      </c>
      <c r="Y29" s="8"/>
      <c r="Z29" s="265"/>
      <c r="AA29" s="266"/>
      <c r="AB29" s="266"/>
      <c r="AC29" s="267"/>
      <c r="AD29" s="268">
        <f t="shared" ref="AD29" si="49">AD28+SUM(Z29:AC29)</f>
        <v>466.01</v>
      </c>
    </row>
    <row r="30" spans="1:30" x14ac:dyDescent="0.2">
      <c r="A30" s="310">
        <v>44560</v>
      </c>
      <c r="B30" s="446" t="s">
        <v>314</v>
      </c>
      <c r="C30" s="282">
        <f t="shared" si="15"/>
        <v>0</v>
      </c>
      <c r="D30" s="283">
        <f>AC30</f>
        <v>1000</v>
      </c>
      <c r="E30" s="288"/>
      <c r="F30" s="284"/>
      <c r="G30" s="321">
        <f t="shared" si="48"/>
        <v>0</v>
      </c>
      <c r="H30" s="285">
        <f t="shared" si="16"/>
        <v>18325.07</v>
      </c>
      <c r="I30" s="125"/>
      <c r="J30" s="408">
        <v>0</v>
      </c>
      <c r="K30" s="400"/>
      <c r="L30" s="401"/>
      <c r="M30" s="402"/>
      <c r="N30" s="403"/>
      <c r="O30" s="404"/>
      <c r="P30" s="115">
        <f t="shared" si="17"/>
        <v>9775.260000000002</v>
      </c>
      <c r="Q30" s="8"/>
      <c r="R30" s="254"/>
      <c r="S30" s="255"/>
      <c r="T30" s="256">
        <v>0</v>
      </c>
      <c r="U30" s="374"/>
      <c r="V30" s="290"/>
      <c r="W30" s="257"/>
      <c r="X30" s="115">
        <f t="shared" si="18"/>
        <v>6621.1800000000039</v>
      </c>
      <c r="Y30" s="8"/>
      <c r="Z30" s="265"/>
      <c r="AA30" s="266">
        <v>-20.39</v>
      </c>
      <c r="AB30" s="266"/>
      <c r="AC30" s="267">
        <v>1000</v>
      </c>
      <c r="AD30" s="115">
        <f>AD29+SUM(Z30:AC30)</f>
        <v>1445.62</v>
      </c>
    </row>
    <row r="31" spans="1:30" ht="45" customHeight="1" x14ac:dyDescent="0.2">
      <c r="A31" s="310">
        <v>44561</v>
      </c>
      <c r="B31" s="477" t="s">
        <v>315</v>
      </c>
      <c r="C31" s="282">
        <f t="shared" si="15"/>
        <v>0</v>
      </c>
      <c r="D31" s="283">
        <f t="shared" si="47"/>
        <v>0</v>
      </c>
      <c r="E31" s="288"/>
      <c r="F31" s="284"/>
      <c r="G31" s="321">
        <f t="shared" si="48"/>
        <v>0</v>
      </c>
      <c r="H31" s="285">
        <f t="shared" si="16"/>
        <v>18325.07</v>
      </c>
      <c r="I31" s="125"/>
      <c r="J31" s="399">
        <v>0</v>
      </c>
      <c r="K31" s="400"/>
      <c r="L31" s="401"/>
      <c r="M31" s="402"/>
      <c r="N31" s="403"/>
      <c r="O31" s="404"/>
      <c r="P31" s="115">
        <f t="shared" si="17"/>
        <v>9775.260000000002</v>
      </c>
      <c r="Q31" s="8"/>
      <c r="R31" s="254"/>
      <c r="S31" s="255"/>
      <c r="T31" s="256">
        <v>0</v>
      </c>
      <c r="U31" s="374"/>
      <c r="V31" s="290"/>
      <c r="W31" s="257">
        <f>-Z31</f>
        <v>1469.17</v>
      </c>
      <c r="X31" s="115">
        <f t="shared" si="18"/>
        <v>8090.350000000004</v>
      </c>
      <c r="Y31" s="8"/>
      <c r="Z31" s="265">
        <v>-1469.17</v>
      </c>
      <c r="AA31" s="266"/>
      <c r="AB31" s="266"/>
      <c r="AC31" s="267"/>
      <c r="AD31" s="268">
        <f t="shared" ref="AD31:AD32" si="50">AD30+SUM(Z31:AC31)</f>
        <v>-23.550000000000182</v>
      </c>
    </row>
    <row r="32" spans="1:30" ht="17" thickBot="1" x14ac:dyDescent="0.25">
      <c r="A32" s="310">
        <v>44561</v>
      </c>
      <c r="B32" s="412" t="s">
        <v>320</v>
      </c>
      <c r="C32" s="282">
        <f t="shared" si="0"/>
        <v>0</v>
      </c>
      <c r="D32" s="283">
        <f>AC32</f>
        <v>0</v>
      </c>
      <c r="E32" s="288"/>
      <c r="F32" s="284"/>
      <c r="G32" s="321">
        <f>AA32</f>
        <v>0</v>
      </c>
      <c r="H32" s="285">
        <f t="shared" si="16"/>
        <v>18325.07</v>
      </c>
      <c r="I32" s="125"/>
      <c r="J32" s="399"/>
      <c r="K32" s="400"/>
      <c r="L32" s="401"/>
      <c r="M32" s="402"/>
      <c r="N32" s="403"/>
      <c r="O32" s="404"/>
      <c r="P32" s="115">
        <f t="shared" si="17"/>
        <v>9775.260000000002</v>
      </c>
      <c r="Q32" s="8"/>
      <c r="R32" s="254"/>
      <c r="S32" s="255"/>
      <c r="T32" s="256">
        <v>0</v>
      </c>
      <c r="U32" s="374"/>
      <c r="V32" s="290"/>
      <c r="W32" s="258"/>
      <c r="X32" s="115">
        <f t="shared" si="18"/>
        <v>8090.350000000004</v>
      </c>
      <c r="Y32" s="8"/>
      <c r="Z32" s="265"/>
      <c r="AA32" s="266">
        <v>0</v>
      </c>
      <c r="AB32" s="266">
        <v>23.55</v>
      </c>
      <c r="AC32" s="267">
        <v>0</v>
      </c>
      <c r="AD32" s="268">
        <f t="shared" si="50"/>
        <v>-1.8118839761882555E-13</v>
      </c>
    </row>
    <row r="33" spans="1:30" ht="27" thickTop="1" x14ac:dyDescent="0.2">
      <c r="A33" s="44" t="s">
        <v>292</v>
      </c>
      <c r="B33" s="106"/>
      <c r="C33" s="327">
        <f>SUM(C6:C32)</f>
        <v>4403.9699999999993</v>
      </c>
      <c r="D33" s="328">
        <f>SUM(D6:D32)</f>
        <v>2359.39</v>
      </c>
      <c r="E33" s="329">
        <f>SUM(E6:E32)</f>
        <v>-18695.900000000001</v>
      </c>
      <c r="F33" s="330">
        <f>SUM(F6:F32)</f>
        <v>-104.37</v>
      </c>
      <c r="G33" s="331">
        <f>SUM(G6:G32)</f>
        <v>-812.12</v>
      </c>
      <c r="H33" s="115">
        <f>H5+SUM(B33:G33)</f>
        <v>18325.069999999992</v>
      </c>
      <c r="I33" s="152"/>
      <c r="J33" s="343">
        <f t="shared" ref="J33:O33" si="51">SUM(J6:J32)</f>
        <v>-3903.3999999999996</v>
      </c>
      <c r="K33" s="344">
        <f t="shared" si="51"/>
        <v>-50</v>
      </c>
      <c r="L33" s="345">
        <f t="shared" si="51"/>
        <v>4403.9699999999993</v>
      </c>
      <c r="M33" s="376">
        <f t="shared" si="51"/>
        <v>0</v>
      </c>
      <c r="N33" s="346">
        <f t="shared" si="51"/>
        <v>0</v>
      </c>
      <c r="O33" s="347">
        <f t="shared" si="51"/>
        <v>0</v>
      </c>
      <c r="P33" s="115">
        <f>P5+SUM(J33:O33)</f>
        <v>9775.26</v>
      </c>
      <c r="Q33" s="158"/>
      <c r="R33" s="333">
        <f t="shared" ref="R33:W33" si="52">SUM(R6:R32)</f>
        <v>-15530.62</v>
      </c>
      <c r="S33" s="334">
        <f t="shared" si="52"/>
        <v>-50</v>
      </c>
      <c r="T33" s="335">
        <f t="shared" si="52"/>
        <v>784.39</v>
      </c>
      <c r="U33" s="380">
        <f t="shared" si="52"/>
        <v>0</v>
      </c>
      <c r="V33" s="336">
        <f t="shared" si="52"/>
        <v>0</v>
      </c>
      <c r="W33" s="337">
        <f t="shared" si="52"/>
        <v>2495.4700000000003</v>
      </c>
      <c r="X33" s="115">
        <f>X5+SUM(R33:W33)</f>
        <v>8090.3500000000022</v>
      </c>
      <c r="Y33" s="158"/>
      <c r="Z33" s="339">
        <f>SUM(Z6:Z32)</f>
        <v>-2495.4700000000003</v>
      </c>
      <c r="AA33" s="331">
        <f>SUM(AA6:AA32)</f>
        <v>-37.450000000000003</v>
      </c>
      <c r="AB33" s="340">
        <f>SUM(AB6:AB32)</f>
        <v>-68.38000000000001</v>
      </c>
      <c r="AC33" s="341">
        <f>SUM(AC6:AC32)</f>
        <v>1575</v>
      </c>
      <c r="AD33" s="115">
        <f>AD5+SUM(Z33:AC33)</f>
        <v>0</v>
      </c>
    </row>
    <row r="34" spans="1:30" ht="27" thickBot="1" x14ac:dyDescent="0.25">
      <c r="A34" s="44" t="s">
        <v>293</v>
      </c>
      <c r="B34" s="105"/>
      <c r="C34" s="292" t="s">
        <v>0</v>
      </c>
      <c r="D34" s="293" t="s">
        <v>0</v>
      </c>
      <c r="E34" s="294" t="s">
        <v>0</v>
      </c>
      <c r="F34" s="295"/>
      <c r="G34" s="296" t="s">
        <v>0</v>
      </c>
      <c r="H34" s="323">
        <f>H32</f>
        <v>18325.07</v>
      </c>
      <c r="I34" s="152"/>
      <c r="J34" s="274" t="s">
        <v>0</v>
      </c>
      <c r="K34" s="275" t="s">
        <v>0</v>
      </c>
      <c r="L34" s="276" t="s">
        <v>0</v>
      </c>
      <c r="M34" s="377" t="s">
        <v>0</v>
      </c>
      <c r="N34" s="303" t="s">
        <v>0</v>
      </c>
      <c r="O34" s="308" t="s">
        <v>0</v>
      </c>
      <c r="P34" s="157">
        <f>P32</f>
        <v>9775.260000000002</v>
      </c>
      <c r="Q34" s="158"/>
      <c r="R34" s="153" t="s">
        <v>0</v>
      </c>
      <c r="S34" s="154" t="s">
        <v>0</v>
      </c>
      <c r="T34" s="155" t="s">
        <v>0</v>
      </c>
      <c r="U34" s="381" t="s">
        <v>0</v>
      </c>
      <c r="V34" s="306" t="s">
        <v>0</v>
      </c>
      <c r="W34" s="305" t="s">
        <v>0</v>
      </c>
      <c r="X34" s="157">
        <f>X32</f>
        <v>8090.350000000004</v>
      </c>
      <c r="Y34" s="158"/>
      <c r="Z34" s="270" t="s">
        <v>0</v>
      </c>
      <c r="AA34" s="307" t="s">
        <v>0</v>
      </c>
      <c r="AB34" s="271" t="s">
        <v>0</v>
      </c>
      <c r="AC34" s="272" t="s">
        <v>0</v>
      </c>
      <c r="AD34" s="273">
        <f>AD32</f>
        <v>-1.8118839761882555E-13</v>
      </c>
    </row>
    <row r="35" spans="1:30" ht="16" thickTop="1" x14ac:dyDescent="0.2">
      <c r="C35" t="s">
        <v>361</v>
      </c>
      <c r="D35" s="2">
        <f>C33+D33</f>
        <v>6763.3599999999988</v>
      </c>
      <c r="H35" s="2" t="s">
        <v>0</v>
      </c>
    </row>
    <row r="36" spans="1:30" ht="16" x14ac:dyDescent="0.2">
      <c r="C36" s="434" t="s">
        <v>250</v>
      </c>
    </row>
    <row r="37" spans="1:30" x14ac:dyDescent="0.2">
      <c r="D37" s="433" t="s">
        <v>246</v>
      </c>
      <c r="E37" s="433" t="s">
        <v>247</v>
      </c>
      <c r="F37" s="433" t="s">
        <v>248</v>
      </c>
      <c r="G37" s="433" t="s">
        <v>249</v>
      </c>
    </row>
    <row r="38" spans="1:30" x14ac:dyDescent="0.2">
      <c r="C38" s="431" t="s">
        <v>300</v>
      </c>
      <c r="D38" s="435">
        <f>H5</f>
        <v>31174.1</v>
      </c>
      <c r="E38" s="435">
        <f>P5</f>
        <v>9324.69</v>
      </c>
      <c r="F38" s="435">
        <f>X5</f>
        <v>20391.110000000004</v>
      </c>
      <c r="G38" s="435">
        <f>AD5</f>
        <v>1026.3</v>
      </c>
      <c r="K38" t="s">
        <v>356</v>
      </c>
    </row>
    <row r="39" spans="1:30" x14ac:dyDescent="0.2">
      <c r="C39" s="431" t="s">
        <v>301</v>
      </c>
      <c r="D39" s="435">
        <f>H34</f>
        <v>18325.07</v>
      </c>
      <c r="E39" s="435">
        <f>P34</f>
        <v>9775.260000000002</v>
      </c>
      <c r="F39" s="435">
        <f>X34</f>
        <v>8090.350000000004</v>
      </c>
      <c r="G39" s="435">
        <f>AD34</f>
        <v>-1.8118839761882555E-13</v>
      </c>
      <c r="K39" t="s">
        <v>357</v>
      </c>
      <c r="N39" t="s">
        <v>358</v>
      </c>
      <c r="O39" s="2">
        <f>G8+G12+G26</f>
        <v>-12.69</v>
      </c>
    </row>
    <row r="40" spans="1:30" ht="30" thickBot="1" x14ac:dyDescent="0.4">
      <c r="A40" s="481" t="s">
        <v>326</v>
      </c>
      <c r="E40" s="493"/>
      <c r="N40" t="s">
        <v>359</v>
      </c>
      <c r="O40">
        <v>750</v>
      </c>
    </row>
    <row r="41" spans="1:30" ht="67" thickTop="1" thickBot="1" x14ac:dyDescent="0.3">
      <c r="A41" s="478" t="s">
        <v>32</v>
      </c>
      <c r="B41" s="131" t="s">
        <v>321</v>
      </c>
      <c r="C41" s="482" t="s">
        <v>209</v>
      </c>
      <c r="D41" s="482" t="s">
        <v>210</v>
      </c>
      <c r="E41" s="483" t="s">
        <v>216</v>
      </c>
      <c r="N41" t="s">
        <v>360</v>
      </c>
      <c r="O41" s="2">
        <f>G11+G20</f>
        <v>-49.43</v>
      </c>
    </row>
    <row r="42" spans="1:30" ht="33" thickTop="1" x14ac:dyDescent="0.2">
      <c r="A42" s="310">
        <v>44209</v>
      </c>
      <c r="B42" s="475" t="s">
        <v>322</v>
      </c>
      <c r="C42" s="484" t="s">
        <v>0</v>
      </c>
      <c r="D42" s="485">
        <v>250</v>
      </c>
      <c r="E42" s="486" t="s">
        <v>0</v>
      </c>
      <c r="O42" s="2">
        <f>SUM(O39:O41)</f>
        <v>687.88</v>
      </c>
    </row>
    <row r="43" spans="1:30" x14ac:dyDescent="0.2">
      <c r="A43" s="310">
        <v>44220</v>
      </c>
      <c r="B43" s="446" t="s">
        <v>294</v>
      </c>
      <c r="C43" s="487" t="s">
        <v>0</v>
      </c>
      <c r="D43" s="485" t="s">
        <v>0</v>
      </c>
      <c r="E43" s="486">
        <v>50</v>
      </c>
      <c r="H43" t="s">
        <v>362</v>
      </c>
      <c r="N43">
        <f>688+22612</f>
        <v>23300</v>
      </c>
    </row>
    <row r="44" spans="1:30" ht="16" x14ac:dyDescent="0.2">
      <c r="A44" s="310">
        <v>44256</v>
      </c>
      <c r="B44" s="446" t="s">
        <v>323</v>
      </c>
      <c r="C44" s="484">
        <v>500</v>
      </c>
      <c r="D44" s="485" t="s">
        <v>0</v>
      </c>
      <c r="E44" s="486" t="s">
        <v>0</v>
      </c>
      <c r="G44">
        <v>2017</v>
      </c>
      <c r="H44">
        <v>5613</v>
      </c>
      <c r="N44">
        <f>6729-23300</f>
        <v>-16571</v>
      </c>
    </row>
    <row r="45" spans="1:30" x14ac:dyDescent="0.2">
      <c r="A45" s="310">
        <v>44269</v>
      </c>
      <c r="B45" s="446" t="s">
        <v>295</v>
      </c>
      <c r="C45" s="487" t="s">
        <v>0</v>
      </c>
      <c r="D45" s="485"/>
      <c r="E45" s="486">
        <v>25</v>
      </c>
      <c r="G45">
        <v>2018</v>
      </c>
      <c r="H45">
        <v>10809</v>
      </c>
    </row>
    <row r="46" spans="1:30" ht="16" x14ac:dyDescent="0.2">
      <c r="A46" s="310">
        <v>44292</v>
      </c>
      <c r="B46" s="494" t="s">
        <v>324</v>
      </c>
      <c r="C46" s="487">
        <v>300</v>
      </c>
      <c r="D46" s="485"/>
      <c r="E46" s="486" t="s">
        <v>0</v>
      </c>
      <c r="G46">
        <v>2019</v>
      </c>
      <c r="H46">
        <v>4813</v>
      </c>
    </row>
    <row r="47" spans="1:30" ht="16" x14ac:dyDescent="0.2">
      <c r="A47" s="310">
        <v>44404</v>
      </c>
      <c r="B47" s="309" t="s">
        <v>303</v>
      </c>
      <c r="C47" s="488">
        <v>3053.97</v>
      </c>
      <c r="D47" s="489"/>
      <c r="E47" s="486"/>
      <c r="G47">
        <v>2020</v>
      </c>
      <c r="H47">
        <v>9077</v>
      </c>
    </row>
    <row r="48" spans="1:30" ht="16" x14ac:dyDescent="0.2">
      <c r="A48" s="310">
        <v>44404</v>
      </c>
      <c r="B48" s="479" t="s">
        <v>327</v>
      </c>
      <c r="C48" s="487">
        <v>50</v>
      </c>
      <c r="D48" s="485" t="s">
        <v>0</v>
      </c>
      <c r="E48" s="486"/>
      <c r="G48">
        <v>2021</v>
      </c>
      <c r="H48">
        <v>6763</v>
      </c>
    </row>
    <row r="49" spans="1:8" x14ac:dyDescent="0.2">
      <c r="A49" s="310">
        <v>44435</v>
      </c>
      <c r="B49" t="s">
        <v>325</v>
      </c>
      <c r="C49" s="487">
        <v>500</v>
      </c>
      <c r="D49" s="485" t="s">
        <v>0</v>
      </c>
      <c r="E49" s="486"/>
      <c r="H49">
        <f>SUM(H44:H48)</f>
        <v>37075</v>
      </c>
    </row>
    <row r="50" spans="1:8" x14ac:dyDescent="0.2">
      <c r="A50" s="310">
        <v>44444</v>
      </c>
      <c r="B50" s="446" t="s">
        <v>298</v>
      </c>
      <c r="C50" s="487"/>
      <c r="D50" s="485"/>
      <c r="E50" s="486">
        <v>500</v>
      </c>
    </row>
    <row r="51" spans="1:8" ht="16" x14ac:dyDescent="0.2">
      <c r="A51" s="310">
        <v>44553</v>
      </c>
      <c r="B51" s="312" t="s">
        <v>310</v>
      </c>
      <c r="C51" s="487"/>
      <c r="D51" s="485">
        <v>500</v>
      </c>
      <c r="E51" s="486"/>
    </row>
    <row r="52" spans="1:8" ht="16" thickBot="1" x14ac:dyDescent="0.25">
      <c r="A52" s="310">
        <v>44560</v>
      </c>
      <c r="B52" s="446" t="s">
        <v>314</v>
      </c>
      <c r="C52" s="495"/>
      <c r="D52" s="485" t="s">
        <v>0</v>
      </c>
      <c r="E52" s="486">
        <v>1000</v>
      </c>
    </row>
    <row r="53" spans="1:8" ht="27" thickTop="1" x14ac:dyDescent="0.2">
      <c r="A53" s="480" t="s">
        <v>292</v>
      </c>
      <c r="B53" s="106"/>
      <c r="C53" s="490">
        <f>SUM(C42:C52)</f>
        <v>4403.9699999999993</v>
      </c>
      <c r="D53" s="491">
        <f>SUM(D42:D52)</f>
        <v>750</v>
      </c>
      <c r="E53" s="492">
        <f>SUM(E42:E52)</f>
        <v>1575</v>
      </c>
      <c r="F53" s="538">
        <f>SUM(C53:E53)</f>
        <v>6728.9699999999993</v>
      </c>
    </row>
    <row r="55" spans="1:8" ht="29" x14ac:dyDescent="0.35">
      <c r="A55" s="481" t="s">
        <v>352</v>
      </c>
    </row>
    <row r="56" spans="1:8" ht="32" x14ac:dyDescent="0.2">
      <c r="A56" s="310">
        <v>44564</v>
      </c>
      <c r="B56" s="477" t="s">
        <v>343</v>
      </c>
      <c r="C56" s="487">
        <v>250</v>
      </c>
      <c r="D56" s="485" t="s">
        <v>0</v>
      </c>
      <c r="E56" s="486"/>
    </row>
    <row r="57" spans="1:8" ht="16" x14ac:dyDescent="0.2">
      <c r="A57" s="310">
        <v>44585</v>
      </c>
      <c r="B57" s="314" t="s">
        <v>318</v>
      </c>
      <c r="C57" s="487" t="s">
        <v>0</v>
      </c>
      <c r="D57" s="485" t="s">
        <v>0</v>
      </c>
      <c r="E57" s="486">
        <v>5</v>
      </c>
    </row>
    <row r="58" spans="1:8" ht="16" x14ac:dyDescent="0.2">
      <c r="A58" s="310">
        <v>44585</v>
      </c>
      <c r="B58" s="314" t="s">
        <v>318</v>
      </c>
      <c r="C58" s="487"/>
      <c r="D58" s="485"/>
      <c r="E58" s="486">
        <v>5</v>
      </c>
    </row>
    <row r="59" spans="1:8" x14ac:dyDescent="0.2">
      <c r="A59" s="310">
        <v>44585</v>
      </c>
      <c r="B59" s="446" t="s">
        <v>317</v>
      </c>
      <c r="C59" s="487"/>
      <c r="D59" s="485" t="s">
        <v>0</v>
      </c>
      <c r="E59" s="486">
        <v>60</v>
      </c>
    </row>
    <row r="60" spans="1:8" ht="17" thickBot="1" x14ac:dyDescent="0.25">
      <c r="A60" s="310">
        <v>44592</v>
      </c>
      <c r="B60" s="314" t="s">
        <v>316</v>
      </c>
      <c r="C60" s="495"/>
      <c r="D60" s="496">
        <v>2000</v>
      </c>
      <c r="E60" s="497" t="s">
        <v>0</v>
      </c>
    </row>
    <row r="61" spans="1:8" ht="27" thickTop="1" x14ac:dyDescent="0.2">
      <c r="A61" s="480" t="s">
        <v>329</v>
      </c>
      <c r="B61" s="106"/>
      <c r="C61" s="490">
        <f>SUM(C56:C60)</f>
        <v>250</v>
      </c>
      <c r="D61" s="490">
        <f>SUM(D56:D60)</f>
        <v>2000</v>
      </c>
      <c r="E61" s="492">
        <f>SUM(E56:E60)</f>
        <v>70</v>
      </c>
    </row>
    <row r="62" spans="1:8" x14ac:dyDescent="0.2">
      <c r="C62" s="2"/>
      <c r="D62" s="2"/>
      <c r="E62" s="2"/>
    </row>
    <row r="63" spans="1:8" ht="29" x14ac:dyDescent="0.35">
      <c r="A63" s="481" t="s">
        <v>330</v>
      </c>
      <c r="C63" s="2"/>
      <c r="D63" s="2"/>
      <c r="E63" s="2"/>
      <c r="F63" t="s">
        <v>339</v>
      </c>
    </row>
    <row r="64" spans="1:8" x14ac:dyDescent="0.2">
      <c r="B64" s="498" t="s">
        <v>331</v>
      </c>
      <c r="C64" s="499"/>
      <c r="D64" s="499"/>
      <c r="E64" s="499">
        <f>E43+E59</f>
        <v>110</v>
      </c>
      <c r="F64" t="s">
        <v>340</v>
      </c>
    </row>
    <row r="65" spans="2:6" x14ac:dyDescent="0.2">
      <c r="B65" s="498" t="s">
        <v>332</v>
      </c>
      <c r="C65" s="499">
        <f>500</f>
        <v>500</v>
      </c>
      <c r="D65" s="499"/>
      <c r="E65" s="499"/>
      <c r="F65" t="s">
        <v>341</v>
      </c>
    </row>
    <row r="66" spans="2:6" x14ac:dyDescent="0.2">
      <c r="B66" s="498" t="s">
        <v>333</v>
      </c>
      <c r="C66" s="499"/>
      <c r="D66" s="499"/>
      <c r="E66" s="499">
        <v>25</v>
      </c>
      <c r="F66" t="s">
        <v>342</v>
      </c>
    </row>
    <row r="67" spans="2:6" x14ac:dyDescent="0.2">
      <c r="B67" s="498" t="s">
        <v>334</v>
      </c>
      <c r="C67" s="499">
        <f>C46+C49+C56</f>
        <v>1050</v>
      </c>
      <c r="D67" s="499"/>
      <c r="E67" s="499"/>
      <c r="F67" t="s">
        <v>344</v>
      </c>
    </row>
    <row r="68" spans="2:6" x14ac:dyDescent="0.2">
      <c r="B68" s="498" t="s">
        <v>335</v>
      </c>
      <c r="C68" s="499">
        <f>C47</f>
        <v>3053.97</v>
      </c>
      <c r="D68" s="499"/>
      <c r="E68" s="499"/>
      <c r="F68" t="s">
        <v>345</v>
      </c>
    </row>
    <row r="69" spans="2:6" x14ac:dyDescent="0.2">
      <c r="B69" s="498" t="s">
        <v>336</v>
      </c>
      <c r="C69" s="499"/>
      <c r="D69" s="499"/>
      <c r="E69" s="499">
        <f>E50</f>
        <v>500</v>
      </c>
      <c r="F69" t="s">
        <v>346</v>
      </c>
    </row>
    <row r="70" spans="2:6" x14ac:dyDescent="0.2">
      <c r="B70" s="498" t="s">
        <v>337</v>
      </c>
      <c r="C70" s="499"/>
      <c r="D70" s="499"/>
      <c r="E70" s="499">
        <f>E52</f>
        <v>1000</v>
      </c>
      <c r="F70" t="s">
        <v>347</v>
      </c>
    </row>
    <row r="71" spans="2:6" x14ac:dyDescent="0.2">
      <c r="B71" s="498" t="s">
        <v>338</v>
      </c>
      <c r="C71" s="499"/>
      <c r="D71" s="499"/>
      <c r="E71" s="499">
        <f>E57+E58</f>
        <v>10</v>
      </c>
      <c r="F71" t="s">
        <v>348</v>
      </c>
    </row>
    <row r="72" spans="2:6" x14ac:dyDescent="0.2">
      <c r="C72" s="2">
        <f>SUM(C64:C71)</f>
        <v>4603.9699999999993</v>
      </c>
      <c r="D72" s="2">
        <f>SUM(D64:D71)</f>
        <v>0</v>
      </c>
      <c r="E72" s="2">
        <f>SUM(E64:E71)</f>
        <v>1645</v>
      </c>
    </row>
    <row r="73" spans="2:6" x14ac:dyDescent="0.2">
      <c r="C73" s="2"/>
      <c r="D73" s="2"/>
      <c r="E73" s="2"/>
    </row>
    <row r="74" spans="2:6" x14ac:dyDescent="0.2">
      <c r="C74" s="2"/>
      <c r="D74" s="2"/>
      <c r="E74" s="2"/>
    </row>
    <row r="75" spans="2:6" x14ac:dyDescent="0.2">
      <c r="C75" s="2"/>
      <c r="D75" s="2"/>
      <c r="E75" s="2"/>
    </row>
    <row r="76" spans="2:6" x14ac:dyDescent="0.2">
      <c r="C76" s="2"/>
      <c r="D76" s="2"/>
      <c r="E76" s="2"/>
    </row>
    <row r="77" spans="2:6" x14ac:dyDescent="0.2">
      <c r="C77" s="2"/>
      <c r="D77" s="2"/>
      <c r="E77" s="2"/>
    </row>
    <row r="78" spans="2:6" x14ac:dyDescent="0.2">
      <c r="C78" s="2"/>
      <c r="D78" s="2"/>
      <c r="E78" s="2"/>
    </row>
    <row r="79" spans="2:6" x14ac:dyDescent="0.2">
      <c r="C79" s="2"/>
      <c r="D79" s="2"/>
      <c r="E79" s="2"/>
    </row>
    <row r="80" spans="2:6" x14ac:dyDescent="0.2">
      <c r="C80" s="2"/>
      <c r="D80" s="2"/>
      <c r="E80" s="2"/>
    </row>
    <row r="81" spans="3:5" x14ac:dyDescent="0.2">
      <c r="C81" s="2"/>
      <c r="D81" s="2"/>
      <c r="E81" s="2"/>
    </row>
    <row r="82" spans="3:5" x14ac:dyDescent="0.2">
      <c r="C82" s="2"/>
      <c r="D82" s="2"/>
      <c r="E82" s="2"/>
    </row>
    <row r="83" spans="3:5" x14ac:dyDescent="0.2">
      <c r="C83" s="2"/>
      <c r="D83" s="2"/>
      <c r="E83" s="2"/>
    </row>
    <row r="84" spans="3:5" x14ac:dyDescent="0.2">
      <c r="C84" s="2"/>
      <c r="D84" s="2"/>
      <c r="E84" s="2"/>
    </row>
    <row r="85" spans="3:5" x14ac:dyDescent="0.2">
      <c r="C85" s="2"/>
      <c r="D85" s="2"/>
      <c r="E85" s="2"/>
    </row>
  </sheetData>
  <mergeCells count="15">
    <mergeCell ref="C2:H2"/>
    <mergeCell ref="J2:P2"/>
    <mergeCell ref="R2:X2"/>
    <mergeCell ref="Z2:AD2"/>
    <mergeCell ref="C3:D3"/>
    <mergeCell ref="E3:G3"/>
    <mergeCell ref="H3:H4"/>
    <mergeCell ref="J3:K3"/>
    <mergeCell ref="L3:O3"/>
    <mergeCell ref="P3:P4"/>
    <mergeCell ref="R3:S3"/>
    <mergeCell ref="T3:W3"/>
    <mergeCell ref="X3:X4"/>
    <mergeCell ref="Z3:AB3"/>
    <mergeCell ref="AD3:AD4"/>
  </mergeCells>
  <pageMargins left="0.7" right="0.7" top="0.75" bottom="0.75" header="0.3" footer="0.3"/>
  <pageSetup scale="24"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E5354-3189-425D-B7B4-AE0C29BD753F}">
  <dimension ref="A1:AE49"/>
  <sheetViews>
    <sheetView zoomScale="90" zoomScaleNormal="90" workbookViewId="0">
      <selection activeCell="D40" sqref="D40"/>
    </sheetView>
  </sheetViews>
  <sheetFormatPr baseColWidth="10" defaultColWidth="8.83203125" defaultRowHeight="15" x14ac:dyDescent="0.2"/>
  <cols>
    <col min="1" max="1" width="11.5" customWidth="1"/>
    <col min="2" max="2" width="72.33203125" customWidth="1"/>
    <col min="3" max="8" width="14.33203125" customWidth="1"/>
    <col min="9" max="9" width="2.1640625" customWidth="1"/>
    <col min="10" max="10" width="12" customWidth="1"/>
    <col min="11" max="11" width="11.5" customWidth="1"/>
    <col min="12" max="12" width="13.5" customWidth="1"/>
    <col min="13" max="13" width="14.33203125" customWidth="1"/>
    <col min="14" max="16" width="12.1640625" customWidth="1"/>
    <col min="17" max="17" width="2.33203125" customWidth="1"/>
    <col min="18" max="18" width="12" customWidth="1"/>
    <col min="19" max="19" width="11.5" customWidth="1"/>
    <col min="20" max="20" width="13.5" customWidth="1"/>
    <col min="21" max="21" width="14.33203125" customWidth="1"/>
    <col min="22" max="24" width="12.1640625" customWidth="1"/>
    <col min="25" max="25" width="2.33203125" customWidth="1"/>
    <col min="26" max="28" width="12.83203125" customWidth="1"/>
    <col min="29" max="29" width="13.5" customWidth="1"/>
    <col min="30" max="30" width="12.1640625" customWidth="1"/>
    <col min="31" max="31" width="55.5" customWidth="1"/>
  </cols>
  <sheetData>
    <row r="1" spans="1:31" ht="25" thickBot="1" x14ac:dyDescent="0.35">
      <c r="A1" s="3" t="s">
        <v>284</v>
      </c>
    </row>
    <row r="2" spans="1:31" ht="46.5" customHeight="1" thickTop="1" thickBot="1" x14ac:dyDescent="0.35">
      <c r="A2" s="3"/>
      <c r="C2" s="510" t="s">
        <v>242</v>
      </c>
      <c r="D2" s="511"/>
      <c r="E2" s="511"/>
      <c r="F2" s="511"/>
      <c r="G2" s="511"/>
      <c r="H2" s="512"/>
      <c r="I2" s="27"/>
      <c r="J2" s="513" t="s">
        <v>237</v>
      </c>
      <c r="K2" s="514"/>
      <c r="L2" s="514"/>
      <c r="M2" s="514"/>
      <c r="N2" s="514"/>
      <c r="O2" s="514"/>
      <c r="P2" s="515"/>
      <c r="Q2" s="25"/>
      <c r="R2" s="513" t="s">
        <v>236</v>
      </c>
      <c r="S2" s="514"/>
      <c r="T2" s="514"/>
      <c r="U2" s="514"/>
      <c r="V2" s="514"/>
      <c r="W2" s="514"/>
      <c r="X2" s="515"/>
      <c r="Y2" s="25"/>
      <c r="Z2" s="516" t="s">
        <v>18</v>
      </c>
      <c r="AA2" s="517"/>
      <c r="AB2" s="517"/>
      <c r="AC2" s="517"/>
      <c r="AD2" s="518"/>
    </row>
    <row r="3" spans="1:31" ht="21" thickTop="1" thickBot="1" x14ac:dyDescent="0.3">
      <c r="A3" s="1"/>
      <c r="C3" s="519" t="s">
        <v>67</v>
      </c>
      <c r="D3" s="520"/>
      <c r="E3" s="521" t="s">
        <v>64</v>
      </c>
      <c r="F3" s="522"/>
      <c r="G3" s="520"/>
      <c r="H3" s="523" t="s">
        <v>42</v>
      </c>
      <c r="I3" s="27"/>
      <c r="J3" s="525" t="s">
        <v>22</v>
      </c>
      <c r="K3" s="526"/>
      <c r="L3" s="527" t="s">
        <v>24</v>
      </c>
      <c r="M3" s="522"/>
      <c r="N3" s="522"/>
      <c r="O3" s="528"/>
      <c r="P3" s="529" t="s">
        <v>51</v>
      </c>
      <c r="Q3" s="26" t="s">
        <v>0</v>
      </c>
      <c r="R3" s="525" t="s">
        <v>22</v>
      </c>
      <c r="S3" s="526"/>
      <c r="T3" s="527" t="s">
        <v>24</v>
      </c>
      <c r="U3" s="522"/>
      <c r="V3" s="522"/>
      <c r="W3" s="528"/>
      <c r="X3" s="529" t="s">
        <v>51</v>
      </c>
      <c r="Y3" s="26"/>
      <c r="Z3" s="531" t="s">
        <v>22</v>
      </c>
      <c r="AA3" s="522"/>
      <c r="AB3" s="526"/>
      <c r="AC3" s="70" t="s">
        <v>24</v>
      </c>
      <c r="AD3" s="532" t="s">
        <v>51</v>
      </c>
    </row>
    <row r="4" spans="1:31" ht="131" thickTop="1" thickBot="1" x14ac:dyDescent="0.3">
      <c r="A4" s="178" t="s">
        <v>32</v>
      </c>
      <c r="B4" s="131" t="s">
        <v>33</v>
      </c>
      <c r="C4" s="90" t="s">
        <v>68</v>
      </c>
      <c r="D4" s="179" t="s">
        <v>69</v>
      </c>
      <c r="E4" s="132" t="s">
        <v>47</v>
      </c>
      <c r="F4" s="392" t="s">
        <v>207</v>
      </c>
      <c r="G4" s="392" t="s">
        <v>70</v>
      </c>
      <c r="H4" s="524"/>
      <c r="I4" s="121"/>
      <c r="J4" s="107" t="s">
        <v>16</v>
      </c>
      <c r="K4" s="49" t="s">
        <v>19</v>
      </c>
      <c r="L4" s="75" t="s">
        <v>209</v>
      </c>
      <c r="M4" s="372" t="s">
        <v>211</v>
      </c>
      <c r="N4" s="299" t="s">
        <v>214</v>
      </c>
      <c r="O4" s="57" t="s">
        <v>26</v>
      </c>
      <c r="P4" s="530"/>
      <c r="Q4" s="26"/>
      <c r="R4" s="107" t="s">
        <v>16</v>
      </c>
      <c r="S4" s="49" t="s">
        <v>19</v>
      </c>
      <c r="T4" s="75" t="s">
        <v>210</v>
      </c>
      <c r="U4" s="372" t="s">
        <v>212</v>
      </c>
      <c r="V4" s="299" t="s">
        <v>215</v>
      </c>
      <c r="W4" s="57" t="s">
        <v>26</v>
      </c>
      <c r="X4" s="530"/>
      <c r="Y4" s="26"/>
      <c r="Z4" s="28" t="s">
        <v>133</v>
      </c>
      <c r="AA4" s="18" t="s">
        <v>20</v>
      </c>
      <c r="AB4" s="392" t="s">
        <v>70</v>
      </c>
      <c r="AC4" s="83" t="s">
        <v>216</v>
      </c>
      <c r="AD4" s="533"/>
    </row>
    <row r="5" spans="1:31" ht="18" thickTop="1" x14ac:dyDescent="0.2">
      <c r="A5" s="437">
        <v>43831</v>
      </c>
      <c r="B5" s="181" t="s">
        <v>286</v>
      </c>
      <c r="C5" s="277"/>
      <c r="D5" s="278"/>
      <c r="E5" s="279"/>
      <c r="F5" s="280"/>
      <c r="G5" s="280"/>
      <c r="H5" s="281">
        <f>P5+X5+AD5</f>
        <v>23258.1</v>
      </c>
      <c r="I5" s="125"/>
      <c r="J5" s="393"/>
      <c r="K5" s="394"/>
      <c r="L5" s="395"/>
      <c r="M5" s="396"/>
      <c r="N5" s="397"/>
      <c r="O5" s="398"/>
      <c r="P5" s="109">
        <f>'2019'!P36</f>
        <v>4405.4799999999996</v>
      </c>
      <c r="Q5" s="8"/>
      <c r="R5" s="248"/>
      <c r="S5" s="249"/>
      <c r="T5" s="250"/>
      <c r="U5" s="373"/>
      <c r="V5" s="300"/>
      <c r="W5" s="251"/>
      <c r="X5" s="109">
        <f>'2019'!X36</f>
        <v>15892.630000000003</v>
      </c>
      <c r="Y5" s="8"/>
      <c r="Z5" s="261"/>
      <c r="AA5" s="262"/>
      <c r="AB5" s="262"/>
      <c r="AC5" s="263"/>
      <c r="AD5" s="264">
        <f>'2019'!AD36</f>
        <v>2959.9899999999989</v>
      </c>
    </row>
    <row r="6" spans="1:31" ht="16" x14ac:dyDescent="0.2">
      <c r="A6" s="310">
        <v>43832</v>
      </c>
      <c r="B6" s="443" t="s">
        <v>282</v>
      </c>
      <c r="C6" s="282">
        <f t="shared" ref="C6:C7" si="0">L6</f>
        <v>0</v>
      </c>
      <c r="D6" s="283">
        <f t="shared" ref="D6:D7" si="1">T6</f>
        <v>1000</v>
      </c>
      <c r="E6" s="288"/>
      <c r="F6" s="284"/>
      <c r="G6" s="321">
        <f t="shared" ref="G6:G7" si="2">J6</f>
        <v>0</v>
      </c>
      <c r="H6" s="285">
        <f t="shared" ref="H6:H7" si="3">H5+SUM(C6:G6)</f>
        <v>24258.1</v>
      </c>
      <c r="I6" s="125"/>
      <c r="J6" s="399"/>
      <c r="K6" s="400"/>
      <c r="L6" s="401">
        <v>0</v>
      </c>
      <c r="M6" s="402"/>
      <c r="N6" s="403"/>
      <c r="O6" s="404"/>
      <c r="P6" s="115">
        <f>P5+SUM(J6:O6)</f>
        <v>4405.4799999999996</v>
      </c>
      <c r="Q6" s="23"/>
      <c r="R6" s="254"/>
      <c r="S6" s="255"/>
      <c r="T6" s="256">
        <v>1000</v>
      </c>
      <c r="U6" s="374"/>
      <c r="V6" s="290"/>
      <c r="W6" s="257"/>
      <c r="X6" s="115">
        <f t="shared" ref="X6:X10" si="4">X5+SUM(R6:W6)</f>
        <v>16892.630000000005</v>
      </c>
      <c r="Y6" s="23"/>
      <c r="Z6" s="265">
        <v>0</v>
      </c>
      <c r="AA6" s="266"/>
      <c r="AB6" s="266"/>
      <c r="AC6" s="267"/>
      <c r="AD6" s="115">
        <f>AD5+SUM(Z6:AC6)</f>
        <v>2959.9899999999989</v>
      </c>
    </row>
    <row r="7" spans="1:31" ht="16" x14ac:dyDescent="0.2">
      <c r="A7" s="310">
        <v>43836</v>
      </c>
      <c r="B7" s="415" t="s">
        <v>278</v>
      </c>
      <c r="C7" s="282">
        <f t="shared" si="0"/>
        <v>0</v>
      </c>
      <c r="D7" s="283">
        <f t="shared" si="1"/>
        <v>100</v>
      </c>
      <c r="E7" s="288"/>
      <c r="F7" s="284"/>
      <c r="G7" s="321">
        <f t="shared" si="2"/>
        <v>0</v>
      </c>
      <c r="H7" s="285">
        <f t="shared" si="3"/>
        <v>24358.1</v>
      </c>
      <c r="I7" s="125"/>
      <c r="J7" s="399"/>
      <c r="K7" s="400"/>
      <c r="L7" s="405">
        <v>0</v>
      </c>
      <c r="M7" s="406"/>
      <c r="N7" s="403"/>
      <c r="O7" s="404"/>
      <c r="P7" s="115">
        <f t="shared" ref="P7" si="5">P6+SUM(J7:O7)</f>
        <v>4405.4799999999996</v>
      </c>
      <c r="Q7" s="23"/>
      <c r="R7" s="254"/>
      <c r="S7" s="255"/>
      <c r="T7" s="256">
        <v>100</v>
      </c>
      <c r="U7" s="374"/>
      <c r="V7" s="290"/>
      <c r="W7" s="257"/>
      <c r="X7" s="115">
        <f t="shared" si="4"/>
        <v>16992.630000000005</v>
      </c>
      <c r="Y7" s="23"/>
      <c r="Z7" s="265"/>
      <c r="AA7" s="266">
        <v>0</v>
      </c>
      <c r="AB7" s="266"/>
      <c r="AC7" s="267">
        <v>0</v>
      </c>
      <c r="AD7" s="268">
        <f t="shared" ref="AD7" si="6">AD6+SUM(Z7:AC7)</f>
        <v>2959.9899999999989</v>
      </c>
    </row>
    <row r="8" spans="1:31" ht="16" x14ac:dyDescent="0.2">
      <c r="A8" s="310">
        <v>43836</v>
      </c>
      <c r="B8" s="442" t="s">
        <v>277</v>
      </c>
      <c r="C8" s="282">
        <f t="shared" ref="C8:C9" si="7">L8</f>
        <v>1000</v>
      </c>
      <c r="D8" s="283">
        <f t="shared" ref="D8:D9" si="8">T8</f>
        <v>0</v>
      </c>
      <c r="E8" s="288"/>
      <c r="F8" s="284"/>
      <c r="G8" s="321">
        <f t="shared" ref="G8:G9" si="9">J8</f>
        <v>0</v>
      </c>
      <c r="H8" s="285">
        <f t="shared" ref="H8:H9" si="10">H7+SUM(C8:G8)</f>
        <v>25358.1</v>
      </c>
      <c r="I8" s="125"/>
      <c r="J8" s="399"/>
      <c r="K8" s="400"/>
      <c r="L8" s="401">
        <v>1000</v>
      </c>
      <c r="M8" s="402"/>
      <c r="N8" s="403"/>
      <c r="O8" s="404"/>
      <c r="P8" s="115">
        <f>P7+SUM(J8:O8)</f>
        <v>5405.48</v>
      </c>
      <c r="Q8" s="23"/>
      <c r="R8" s="254"/>
      <c r="S8" s="255"/>
      <c r="T8" s="256">
        <v>0</v>
      </c>
      <c r="U8" s="374"/>
      <c r="V8" s="290"/>
      <c r="W8" s="257"/>
      <c r="X8" s="115">
        <f t="shared" si="4"/>
        <v>16992.630000000005</v>
      </c>
      <c r="Y8" s="23"/>
      <c r="Z8" s="265">
        <v>0</v>
      </c>
      <c r="AA8" s="266"/>
      <c r="AB8" s="266"/>
      <c r="AC8" s="267"/>
      <c r="AD8" s="115">
        <f>AD7+SUM(Z8:AC8)</f>
        <v>2959.9899999999989</v>
      </c>
    </row>
    <row r="9" spans="1:31" ht="16" x14ac:dyDescent="0.2">
      <c r="A9" s="310">
        <v>43837</v>
      </c>
      <c r="B9" s="314" t="s">
        <v>255</v>
      </c>
      <c r="C9" s="282">
        <f t="shared" si="7"/>
        <v>0</v>
      </c>
      <c r="D9" s="283">
        <f t="shared" si="8"/>
        <v>0</v>
      </c>
      <c r="E9" s="288"/>
      <c r="F9" s="284"/>
      <c r="G9" s="321">
        <f t="shared" si="9"/>
        <v>0</v>
      </c>
      <c r="H9" s="285">
        <f t="shared" si="10"/>
        <v>25358.1</v>
      </c>
      <c r="I9" s="125"/>
      <c r="J9" s="399"/>
      <c r="K9" s="400"/>
      <c r="L9" s="405">
        <v>0</v>
      </c>
      <c r="M9" s="406"/>
      <c r="N9" s="403"/>
      <c r="O9" s="404"/>
      <c r="P9" s="115">
        <f t="shared" ref="P9" si="11">P8+SUM(J9:O9)</f>
        <v>5405.48</v>
      </c>
      <c r="Q9" s="23"/>
      <c r="R9" s="254"/>
      <c r="S9" s="255"/>
      <c r="T9" s="256">
        <v>0</v>
      </c>
      <c r="U9" s="374"/>
      <c r="V9" s="290"/>
      <c r="W9" s="257">
        <f>-Z9</f>
        <v>2959.99</v>
      </c>
      <c r="X9" s="115">
        <f t="shared" si="4"/>
        <v>19952.620000000003</v>
      </c>
      <c r="Y9" s="23"/>
      <c r="Z9" s="265">
        <v>-2959.99</v>
      </c>
      <c r="AA9" s="266">
        <v>0</v>
      </c>
      <c r="AB9" s="266"/>
      <c r="AC9" s="267">
        <v>0</v>
      </c>
      <c r="AD9" s="268">
        <f t="shared" ref="AD9" si="12">AD8+SUM(Z9:AC9)</f>
        <v>0</v>
      </c>
    </row>
    <row r="10" spans="1:31" ht="16" x14ac:dyDescent="0.2">
      <c r="A10" s="310">
        <v>43839</v>
      </c>
      <c r="B10" s="412" t="s">
        <v>257</v>
      </c>
      <c r="C10" s="282">
        <f t="shared" ref="C10" si="13">L10</f>
        <v>3100</v>
      </c>
      <c r="D10" s="283">
        <f t="shared" ref="D10" si="14">T10</f>
        <v>0</v>
      </c>
      <c r="E10" s="288"/>
      <c r="F10" s="284"/>
      <c r="G10" s="321">
        <f t="shared" ref="G10" si="15">J10</f>
        <v>0</v>
      </c>
      <c r="H10" s="285">
        <f t="shared" ref="H10" si="16">H9+SUM(C10:G10)</f>
        <v>28458.1</v>
      </c>
      <c r="I10" s="125"/>
      <c r="J10" s="399"/>
      <c r="K10" s="400"/>
      <c r="L10" s="405">
        <v>3100</v>
      </c>
      <c r="M10" s="406"/>
      <c r="N10" s="403"/>
      <c r="O10" s="404"/>
      <c r="P10" s="115">
        <f t="shared" ref="P10" si="17">P9+SUM(J10:O10)</f>
        <v>8505.48</v>
      </c>
      <c r="Q10" s="23"/>
      <c r="R10" s="254"/>
      <c r="S10" s="255"/>
      <c r="T10" s="256"/>
      <c r="U10" s="374"/>
      <c r="V10" s="290"/>
      <c r="W10" s="257"/>
      <c r="X10" s="115">
        <f t="shared" si="4"/>
        <v>19952.620000000003</v>
      </c>
      <c r="Y10" s="23"/>
      <c r="Z10" s="265"/>
      <c r="AA10" s="266">
        <v>0</v>
      </c>
      <c r="AB10" s="266"/>
      <c r="AC10" s="267">
        <v>0</v>
      </c>
      <c r="AD10" s="268">
        <f t="shared" ref="AD10:AD11" si="18">AD9+SUM(Z10:AC10)</f>
        <v>0</v>
      </c>
    </row>
    <row r="11" spans="1:31" ht="16" x14ac:dyDescent="0.2">
      <c r="A11" s="310">
        <v>43839</v>
      </c>
      <c r="B11" s="412" t="s">
        <v>265</v>
      </c>
      <c r="C11" s="282">
        <f t="shared" ref="C11:C22" si="19">L11</f>
        <v>0</v>
      </c>
      <c r="D11" s="283">
        <f>AC11</f>
        <v>5</v>
      </c>
      <c r="E11" s="288"/>
      <c r="F11" s="284"/>
      <c r="G11" s="321">
        <f>AA11</f>
        <v>-0.41</v>
      </c>
      <c r="H11" s="285">
        <f t="shared" ref="H11:H22" si="20">H10+SUM(C11:G11)</f>
        <v>28462.69</v>
      </c>
      <c r="I11" s="125"/>
      <c r="J11" s="399"/>
      <c r="K11" s="400"/>
      <c r="L11" s="401">
        <v>0</v>
      </c>
      <c r="M11" s="402"/>
      <c r="N11" s="403"/>
      <c r="O11" s="404"/>
      <c r="P11" s="115">
        <f t="shared" ref="P11:P22" si="21">P10+SUM(J11:O11)</f>
        <v>8505.48</v>
      </c>
      <c r="Q11" s="8"/>
      <c r="R11" s="254"/>
      <c r="S11" s="255"/>
      <c r="T11" s="256"/>
      <c r="U11" s="374"/>
      <c r="V11" s="290"/>
      <c r="W11" s="257"/>
      <c r="X11" s="115">
        <f t="shared" ref="X11:X22" si="22">X10+SUM(R11:W11)</f>
        <v>19952.620000000003</v>
      </c>
      <c r="Y11" s="8"/>
      <c r="Z11" s="265"/>
      <c r="AA11" s="266">
        <v>-0.41</v>
      </c>
      <c r="AB11" s="266"/>
      <c r="AC11" s="267">
        <v>5</v>
      </c>
      <c r="AD11" s="268">
        <f t="shared" si="18"/>
        <v>4.59</v>
      </c>
    </row>
    <row r="12" spans="1:31" ht="16" x14ac:dyDescent="0.2">
      <c r="A12" s="310">
        <v>43843</v>
      </c>
      <c r="B12" s="415" t="s">
        <v>283</v>
      </c>
      <c r="C12" s="282">
        <f t="shared" si="19"/>
        <v>0</v>
      </c>
      <c r="D12" s="283">
        <f t="shared" ref="D12:D22" si="23">T12</f>
        <v>100</v>
      </c>
      <c r="E12" s="288"/>
      <c r="F12" s="284"/>
      <c r="G12" s="321">
        <f t="shared" ref="G12:G22" si="24">J12</f>
        <v>0</v>
      </c>
      <c r="H12" s="285">
        <f t="shared" si="20"/>
        <v>28562.69</v>
      </c>
      <c r="I12" s="125"/>
      <c r="J12" s="399"/>
      <c r="K12" s="400"/>
      <c r="L12" s="401"/>
      <c r="M12" s="402"/>
      <c r="N12" s="403"/>
      <c r="O12" s="404"/>
      <c r="P12" s="115">
        <f t="shared" si="21"/>
        <v>8505.48</v>
      </c>
      <c r="Q12" s="8"/>
      <c r="R12" s="254"/>
      <c r="S12" s="255"/>
      <c r="T12" s="256">
        <v>100</v>
      </c>
      <c r="U12" s="374"/>
      <c r="V12" s="290"/>
      <c r="W12" s="258"/>
      <c r="X12" s="115">
        <f t="shared" si="22"/>
        <v>20052.620000000003</v>
      </c>
      <c r="Y12" s="8"/>
      <c r="Z12" s="265"/>
      <c r="AA12" s="266">
        <v>0</v>
      </c>
      <c r="AB12" s="266"/>
      <c r="AC12" s="267">
        <v>0</v>
      </c>
      <c r="AD12" s="115">
        <f>AD11+SUM(Z12:AC12)</f>
        <v>4.59</v>
      </c>
    </row>
    <row r="13" spans="1:31" ht="16" x14ac:dyDescent="0.2">
      <c r="A13" s="310">
        <v>43871</v>
      </c>
      <c r="B13" s="314" t="s">
        <v>256</v>
      </c>
      <c r="C13" s="282">
        <f t="shared" si="19"/>
        <v>0</v>
      </c>
      <c r="D13" s="283">
        <f>AC13</f>
        <v>150</v>
      </c>
      <c r="E13" s="288"/>
      <c r="F13" s="284"/>
      <c r="G13" s="321">
        <f>AA13</f>
        <v>-5.85</v>
      </c>
      <c r="H13" s="285">
        <f t="shared" si="20"/>
        <v>28706.84</v>
      </c>
      <c r="I13" s="125"/>
      <c r="J13" s="399"/>
      <c r="K13" s="400"/>
      <c r="L13" s="401"/>
      <c r="M13" s="402"/>
      <c r="N13" s="403"/>
      <c r="O13" s="404"/>
      <c r="P13" s="115">
        <f t="shared" si="21"/>
        <v>8505.48</v>
      </c>
      <c r="Q13" s="8"/>
      <c r="R13" s="254"/>
      <c r="S13" s="255"/>
      <c r="T13" s="256">
        <v>0</v>
      </c>
      <c r="U13" s="374"/>
      <c r="V13" s="290"/>
      <c r="W13" s="258"/>
      <c r="X13" s="115">
        <f t="shared" si="22"/>
        <v>20052.620000000003</v>
      </c>
      <c r="Y13" s="8"/>
      <c r="Z13" s="265"/>
      <c r="AA13" s="266">
        <v>-5.85</v>
      </c>
      <c r="AB13" s="266"/>
      <c r="AC13" s="267">
        <v>150</v>
      </c>
      <c r="AD13" s="268">
        <f t="shared" ref="AD13:AD14" si="25">AD12+SUM(Z13:AC13)</f>
        <v>148.74</v>
      </c>
      <c r="AE13" t="s">
        <v>273</v>
      </c>
    </row>
    <row r="14" spans="1:31" ht="16" x14ac:dyDescent="0.2">
      <c r="A14" s="310">
        <v>43881</v>
      </c>
      <c r="B14" s="439" t="s">
        <v>260</v>
      </c>
      <c r="C14" s="282">
        <f t="shared" si="19"/>
        <v>0</v>
      </c>
      <c r="D14" s="283">
        <f t="shared" si="23"/>
        <v>10.62</v>
      </c>
      <c r="E14" s="288"/>
      <c r="F14" s="284"/>
      <c r="G14" s="321">
        <f t="shared" si="24"/>
        <v>0</v>
      </c>
      <c r="H14" s="285">
        <f t="shared" si="20"/>
        <v>28717.46</v>
      </c>
      <c r="I14" s="125"/>
      <c r="J14" s="399">
        <v>0</v>
      </c>
      <c r="K14" s="400"/>
      <c r="L14" s="401"/>
      <c r="M14" s="402"/>
      <c r="N14" s="403"/>
      <c r="O14" s="404"/>
      <c r="P14" s="115">
        <f t="shared" si="21"/>
        <v>8505.48</v>
      </c>
      <c r="Q14" s="8"/>
      <c r="R14" s="254"/>
      <c r="S14" s="255"/>
      <c r="T14" s="256">
        <v>10.62</v>
      </c>
      <c r="U14" s="374"/>
      <c r="V14" s="290"/>
      <c r="W14" s="257"/>
      <c r="X14" s="115">
        <f t="shared" si="22"/>
        <v>20063.240000000002</v>
      </c>
      <c r="Y14" s="8"/>
      <c r="Z14" s="265"/>
      <c r="AA14" s="266"/>
      <c r="AB14" s="266"/>
      <c r="AC14" s="267"/>
      <c r="AD14" s="268">
        <f t="shared" si="25"/>
        <v>148.74</v>
      </c>
    </row>
    <row r="15" spans="1:31" ht="16" x14ac:dyDescent="0.2">
      <c r="A15" s="310">
        <v>43881</v>
      </c>
      <c r="B15" s="436" t="s">
        <v>262</v>
      </c>
      <c r="C15" s="282">
        <f t="shared" si="19"/>
        <v>0</v>
      </c>
      <c r="D15" s="283">
        <f t="shared" si="23"/>
        <v>0</v>
      </c>
      <c r="E15" s="288"/>
      <c r="F15" s="284"/>
      <c r="G15" s="321">
        <f t="shared" si="24"/>
        <v>0</v>
      </c>
      <c r="H15" s="285">
        <f t="shared" si="20"/>
        <v>28717.46</v>
      </c>
      <c r="I15" s="125"/>
      <c r="J15" s="399"/>
      <c r="K15" s="400"/>
      <c r="L15" s="401">
        <v>0</v>
      </c>
      <c r="M15" s="402"/>
      <c r="N15" s="403"/>
      <c r="O15" s="404"/>
      <c r="P15" s="115">
        <f t="shared" si="21"/>
        <v>8505.48</v>
      </c>
      <c r="Q15" s="8"/>
      <c r="R15" s="254">
        <v>-432</v>
      </c>
      <c r="S15" s="255"/>
      <c r="T15" s="256"/>
      <c r="U15" s="374"/>
      <c r="V15" s="290"/>
      <c r="W15" s="257"/>
      <c r="X15" s="115">
        <f t="shared" si="22"/>
        <v>19631.240000000002</v>
      </c>
      <c r="Y15" s="8"/>
      <c r="Z15" s="265"/>
      <c r="AA15" s="266"/>
      <c r="AB15" s="266"/>
      <c r="AC15" s="267"/>
      <c r="AD15" s="115">
        <f>AD14+SUM(Z15:AC15)</f>
        <v>148.74</v>
      </c>
    </row>
    <row r="16" spans="1:31" ht="16" x14ac:dyDescent="0.2">
      <c r="A16" s="310">
        <v>43899</v>
      </c>
      <c r="B16" s="469" t="s">
        <v>258</v>
      </c>
      <c r="C16" s="282">
        <f t="shared" si="19"/>
        <v>0</v>
      </c>
      <c r="D16" s="283">
        <f t="shared" si="23"/>
        <v>0</v>
      </c>
      <c r="E16" s="288"/>
      <c r="F16" s="284"/>
      <c r="G16" s="321">
        <f t="shared" si="24"/>
        <v>-25.55</v>
      </c>
      <c r="H16" s="285">
        <f t="shared" si="20"/>
        <v>28691.91</v>
      </c>
      <c r="I16" s="125"/>
      <c r="J16" s="470">
        <v>-25.55</v>
      </c>
      <c r="K16" s="400"/>
      <c r="L16" s="401"/>
      <c r="M16" s="402"/>
      <c r="N16" s="403"/>
      <c r="O16" s="404"/>
      <c r="P16" s="115">
        <f t="shared" si="21"/>
        <v>8479.93</v>
      </c>
      <c r="Q16" s="8"/>
      <c r="R16" s="254"/>
      <c r="S16" s="255"/>
      <c r="T16" s="256"/>
      <c r="U16" s="374"/>
      <c r="V16" s="290"/>
      <c r="W16" s="257"/>
      <c r="X16" s="115">
        <f t="shared" si="22"/>
        <v>19631.240000000002</v>
      </c>
      <c r="Y16" s="8"/>
      <c r="Z16" s="265"/>
      <c r="AA16" s="266"/>
      <c r="AB16" s="266"/>
      <c r="AC16" s="267"/>
      <c r="AD16" s="268">
        <f t="shared" ref="AD16" si="26">AD15+SUM(Z16:AC16)</f>
        <v>148.74</v>
      </c>
    </row>
    <row r="17" spans="1:30" ht="16" x14ac:dyDescent="0.2">
      <c r="A17" s="310">
        <v>43920</v>
      </c>
      <c r="B17" s="441" t="s">
        <v>276</v>
      </c>
      <c r="C17" s="282">
        <f t="shared" si="19"/>
        <v>200</v>
      </c>
      <c r="D17" s="283">
        <f t="shared" si="23"/>
        <v>0</v>
      </c>
      <c r="E17" s="288"/>
      <c r="F17" s="284"/>
      <c r="G17" s="321">
        <f t="shared" si="24"/>
        <v>0</v>
      </c>
      <c r="H17" s="285">
        <f t="shared" si="20"/>
        <v>28891.91</v>
      </c>
      <c r="I17" s="125"/>
      <c r="J17" s="399"/>
      <c r="K17" s="400"/>
      <c r="L17" s="401">
        <v>200</v>
      </c>
      <c r="M17" s="402"/>
      <c r="N17" s="403"/>
      <c r="O17" s="404"/>
      <c r="P17" s="115">
        <f t="shared" si="21"/>
        <v>8679.93</v>
      </c>
      <c r="Q17" s="8"/>
      <c r="R17" s="254"/>
      <c r="S17" s="255"/>
      <c r="T17" s="256"/>
      <c r="U17" s="374"/>
      <c r="V17" s="290"/>
      <c r="W17" s="257"/>
      <c r="X17" s="115">
        <f t="shared" si="22"/>
        <v>19631.240000000002</v>
      </c>
      <c r="Y17" s="8"/>
      <c r="Z17" s="265"/>
      <c r="AA17" s="266"/>
      <c r="AB17" s="266"/>
      <c r="AC17" s="267"/>
      <c r="AD17" s="115">
        <f>AD16+SUM(Z17:AC17)</f>
        <v>148.74</v>
      </c>
    </row>
    <row r="18" spans="1:30" ht="16" x14ac:dyDescent="0.2">
      <c r="A18" s="310">
        <v>43944</v>
      </c>
      <c r="B18" s="412" t="s">
        <v>259</v>
      </c>
      <c r="C18" s="282">
        <f t="shared" si="19"/>
        <v>0</v>
      </c>
      <c r="D18" s="283">
        <f t="shared" si="23"/>
        <v>0</v>
      </c>
      <c r="E18" s="288"/>
      <c r="F18" s="284"/>
      <c r="G18" s="321">
        <f t="shared" si="24"/>
        <v>-750</v>
      </c>
      <c r="H18" s="285">
        <f t="shared" si="20"/>
        <v>28141.91</v>
      </c>
      <c r="I18" s="125"/>
      <c r="J18" s="399">
        <v>-750</v>
      </c>
      <c r="K18" s="400"/>
      <c r="L18" s="401"/>
      <c r="M18" s="402"/>
      <c r="N18" s="403"/>
      <c r="O18" s="404"/>
      <c r="P18" s="115">
        <f t="shared" si="21"/>
        <v>7929.93</v>
      </c>
      <c r="Q18" s="8"/>
      <c r="R18" s="254"/>
      <c r="S18" s="255"/>
      <c r="T18" s="256"/>
      <c r="U18" s="374"/>
      <c r="V18" s="290"/>
      <c r="W18" s="257"/>
      <c r="X18" s="115">
        <f t="shared" si="22"/>
        <v>19631.240000000002</v>
      </c>
      <c r="Y18" s="8"/>
      <c r="Z18" s="265"/>
      <c r="AA18" s="266"/>
      <c r="AB18" s="266"/>
      <c r="AC18" s="267"/>
      <c r="AD18" s="268">
        <f t="shared" ref="AD18:AD19" si="27">AD17+SUM(Z18:AC18)</f>
        <v>148.74</v>
      </c>
    </row>
    <row r="19" spans="1:30" ht="16" x14ac:dyDescent="0.2">
      <c r="A19" s="310">
        <v>43948</v>
      </c>
      <c r="B19" s="412" t="s">
        <v>264</v>
      </c>
      <c r="C19" s="282">
        <f t="shared" si="19"/>
        <v>0</v>
      </c>
      <c r="D19" s="283">
        <f t="shared" si="23"/>
        <v>4</v>
      </c>
      <c r="E19" s="288"/>
      <c r="F19" s="284"/>
      <c r="G19" s="321">
        <f t="shared" si="24"/>
        <v>0</v>
      </c>
      <c r="H19" s="285">
        <f t="shared" si="20"/>
        <v>28145.91</v>
      </c>
      <c r="I19" s="125"/>
      <c r="J19" s="408">
        <v>0</v>
      </c>
      <c r="K19" s="400"/>
      <c r="L19" s="401"/>
      <c r="M19" s="402"/>
      <c r="N19" s="403"/>
      <c r="O19" s="404"/>
      <c r="P19" s="115">
        <f t="shared" si="21"/>
        <v>7929.93</v>
      </c>
      <c r="Q19" s="8"/>
      <c r="R19" s="254"/>
      <c r="S19" s="255"/>
      <c r="T19" s="256">
        <v>4</v>
      </c>
      <c r="U19" s="374"/>
      <c r="V19" s="290"/>
      <c r="W19" s="257"/>
      <c r="X19" s="115">
        <f t="shared" si="22"/>
        <v>19635.240000000002</v>
      </c>
      <c r="Y19" s="8"/>
      <c r="Z19" s="265"/>
      <c r="AA19" s="266"/>
      <c r="AB19" s="266"/>
      <c r="AC19" s="267"/>
      <c r="AD19" s="268">
        <f t="shared" si="27"/>
        <v>148.74</v>
      </c>
    </row>
    <row r="20" spans="1:30" ht="16" x14ac:dyDescent="0.2">
      <c r="A20" s="310">
        <v>43955</v>
      </c>
      <c r="B20" s="412" t="s">
        <v>255</v>
      </c>
      <c r="C20" s="282">
        <f t="shared" si="19"/>
        <v>0</v>
      </c>
      <c r="D20" s="283">
        <f t="shared" si="23"/>
        <v>0</v>
      </c>
      <c r="E20" s="288"/>
      <c r="F20" s="284"/>
      <c r="G20" s="321">
        <f t="shared" si="24"/>
        <v>0</v>
      </c>
      <c r="H20" s="285">
        <f t="shared" si="20"/>
        <v>28145.91</v>
      </c>
      <c r="I20" s="125"/>
      <c r="J20" s="408">
        <v>0</v>
      </c>
      <c r="K20" s="400"/>
      <c r="L20" s="405">
        <v>0</v>
      </c>
      <c r="M20" s="406"/>
      <c r="N20" s="403"/>
      <c r="O20" s="404"/>
      <c r="P20" s="115">
        <f t="shared" si="21"/>
        <v>7929.93</v>
      </c>
      <c r="Q20" s="8"/>
      <c r="R20" s="254"/>
      <c r="S20" s="255"/>
      <c r="T20" s="256"/>
      <c r="U20" s="374"/>
      <c r="V20" s="290"/>
      <c r="W20" s="257">
        <f>-Z20</f>
        <v>148.74</v>
      </c>
      <c r="X20" s="115">
        <f t="shared" si="22"/>
        <v>19783.980000000003</v>
      </c>
      <c r="Y20" s="8"/>
      <c r="Z20" s="265">
        <v>-148.74</v>
      </c>
      <c r="AA20" s="266"/>
      <c r="AB20" s="266"/>
      <c r="AC20" s="267"/>
      <c r="AD20" s="115">
        <f>AD19+SUM(Z20:AC20)</f>
        <v>0</v>
      </c>
    </row>
    <row r="21" spans="1:30" ht="16" x14ac:dyDescent="0.2">
      <c r="A21" s="310">
        <v>43956</v>
      </c>
      <c r="B21" s="314" t="s">
        <v>261</v>
      </c>
      <c r="C21" s="282">
        <f t="shared" si="19"/>
        <v>0</v>
      </c>
      <c r="D21" s="283">
        <f t="shared" si="23"/>
        <v>200</v>
      </c>
      <c r="E21" s="288"/>
      <c r="F21" s="284"/>
      <c r="G21" s="321">
        <f t="shared" si="24"/>
        <v>0</v>
      </c>
      <c r="H21" s="285">
        <f t="shared" si="20"/>
        <v>28345.91</v>
      </c>
      <c r="I21" s="124"/>
      <c r="J21" s="408">
        <v>0</v>
      </c>
      <c r="K21" s="400"/>
      <c r="L21" s="401"/>
      <c r="M21" s="402"/>
      <c r="N21" s="403"/>
      <c r="O21" s="404"/>
      <c r="P21" s="115">
        <f t="shared" si="21"/>
        <v>7929.93</v>
      </c>
      <c r="Q21" s="8"/>
      <c r="R21" s="254"/>
      <c r="S21" s="255"/>
      <c r="T21" s="256">
        <v>200</v>
      </c>
      <c r="U21" s="374"/>
      <c r="V21" s="290"/>
      <c r="W21" s="257"/>
      <c r="X21" s="115">
        <f t="shared" si="22"/>
        <v>19983.980000000003</v>
      </c>
      <c r="Y21" s="8"/>
      <c r="Z21" s="265"/>
      <c r="AA21" s="266"/>
      <c r="AB21" s="266"/>
      <c r="AC21" s="267"/>
      <c r="AD21" s="268">
        <f t="shared" ref="AD21" si="28">AD20+SUM(Z21:AC21)</f>
        <v>0</v>
      </c>
    </row>
    <row r="22" spans="1:30" ht="16" x14ac:dyDescent="0.2">
      <c r="A22" s="310">
        <v>43956</v>
      </c>
      <c r="B22" s="412" t="s">
        <v>263</v>
      </c>
      <c r="C22" s="282">
        <f t="shared" si="19"/>
        <v>0</v>
      </c>
      <c r="D22" s="283">
        <f t="shared" si="23"/>
        <v>500</v>
      </c>
      <c r="E22" s="288"/>
      <c r="F22" s="284"/>
      <c r="G22" s="321">
        <f t="shared" si="24"/>
        <v>0</v>
      </c>
      <c r="H22" s="285">
        <f t="shared" si="20"/>
        <v>28845.91</v>
      </c>
      <c r="I22" s="125"/>
      <c r="J22" s="408">
        <v>0</v>
      </c>
      <c r="K22" s="400"/>
      <c r="L22" s="401"/>
      <c r="M22" s="402"/>
      <c r="N22" s="403"/>
      <c r="O22" s="404"/>
      <c r="P22" s="115">
        <f t="shared" si="21"/>
        <v>7929.93</v>
      </c>
      <c r="Q22" s="8"/>
      <c r="R22" s="254"/>
      <c r="S22" s="255"/>
      <c r="T22" s="256">
        <v>500</v>
      </c>
      <c r="U22" s="374"/>
      <c r="V22" s="290"/>
      <c r="W22" s="257"/>
      <c r="X22" s="115">
        <f t="shared" si="22"/>
        <v>20483.980000000003</v>
      </c>
      <c r="Y22" s="8"/>
      <c r="Z22" s="265"/>
      <c r="AA22" s="266"/>
      <c r="AB22" s="266"/>
      <c r="AC22" s="267"/>
      <c r="AD22" s="115">
        <f>AD21+SUM(Z22:AC22)</f>
        <v>0</v>
      </c>
    </row>
    <row r="23" spans="1:30" ht="16" x14ac:dyDescent="0.2">
      <c r="A23" s="310">
        <v>43972</v>
      </c>
      <c r="B23" s="439" t="s">
        <v>260</v>
      </c>
      <c r="C23" s="282">
        <f t="shared" ref="C23:C24" si="29">L23</f>
        <v>0</v>
      </c>
      <c r="D23" s="283">
        <f t="shared" ref="D23:D24" si="30">T23</f>
        <v>16.75</v>
      </c>
      <c r="E23" s="288"/>
      <c r="F23" s="284"/>
      <c r="G23" s="321">
        <f t="shared" ref="G23" si="31">J23</f>
        <v>0</v>
      </c>
      <c r="H23" s="285">
        <f t="shared" ref="H23:H24" si="32">H22+SUM(C23:G23)</f>
        <v>28862.66</v>
      </c>
      <c r="I23" s="125"/>
      <c r="J23" s="399">
        <v>0</v>
      </c>
      <c r="K23" s="400"/>
      <c r="L23" s="401"/>
      <c r="M23" s="402"/>
      <c r="N23" s="403"/>
      <c r="O23" s="404"/>
      <c r="P23" s="115">
        <f t="shared" ref="P23:P24" si="33">P22+SUM(J23:O23)</f>
        <v>7929.93</v>
      </c>
      <c r="Q23" s="8"/>
      <c r="R23" s="254"/>
      <c r="S23" s="255"/>
      <c r="T23" s="256">
        <v>16.75</v>
      </c>
      <c r="U23" s="374"/>
      <c r="V23" s="290"/>
      <c r="W23" s="257"/>
      <c r="X23" s="115">
        <f t="shared" ref="X23:X24" si="34">X22+SUM(R23:W23)</f>
        <v>20500.730000000003</v>
      </c>
      <c r="Y23" s="8"/>
      <c r="Z23" s="265"/>
      <c r="AA23" s="266"/>
      <c r="AB23" s="266"/>
      <c r="AC23" s="267"/>
      <c r="AD23" s="268">
        <f t="shared" ref="AD23:AD24" si="35">AD22+SUM(Z23:AC23)</f>
        <v>0</v>
      </c>
    </row>
    <row r="24" spans="1:30" ht="32" x14ac:dyDescent="0.2">
      <c r="A24" s="310">
        <v>43986</v>
      </c>
      <c r="B24" s="444" t="s">
        <v>274</v>
      </c>
      <c r="C24" s="282">
        <f t="shared" si="29"/>
        <v>0</v>
      </c>
      <c r="D24" s="283">
        <f t="shared" si="30"/>
        <v>0</v>
      </c>
      <c r="E24" s="288">
        <f>R24</f>
        <v>-150</v>
      </c>
      <c r="F24" s="284"/>
      <c r="G24" s="321">
        <v>0</v>
      </c>
      <c r="H24" s="285">
        <f t="shared" si="32"/>
        <v>28712.66</v>
      </c>
      <c r="I24" s="125"/>
      <c r="J24" s="399">
        <v>0</v>
      </c>
      <c r="K24" s="400"/>
      <c r="L24" s="401"/>
      <c r="M24" s="402"/>
      <c r="N24" s="403"/>
      <c r="O24" s="404"/>
      <c r="P24" s="115">
        <f t="shared" si="33"/>
        <v>7929.93</v>
      </c>
      <c r="Q24" s="8"/>
      <c r="R24" s="254">
        <v>-150</v>
      </c>
      <c r="S24" s="255"/>
      <c r="T24" s="256"/>
      <c r="U24" s="374"/>
      <c r="V24" s="290"/>
      <c r="W24" s="257"/>
      <c r="X24" s="115">
        <f t="shared" si="34"/>
        <v>20350.730000000003</v>
      </c>
      <c r="Y24" s="8"/>
      <c r="Z24" s="265"/>
      <c r="AA24" s="266"/>
      <c r="AB24" s="266"/>
      <c r="AC24" s="267"/>
      <c r="AD24" s="268">
        <f t="shared" si="35"/>
        <v>0</v>
      </c>
    </row>
    <row r="25" spans="1:30" ht="32" x14ac:dyDescent="0.2">
      <c r="A25" s="310">
        <v>43986</v>
      </c>
      <c r="B25" s="445" t="s">
        <v>285</v>
      </c>
      <c r="C25" s="282">
        <f t="shared" ref="C25:C26" si="36">L25</f>
        <v>0</v>
      </c>
      <c r="D25" s="283" t="str">
        <f t="shared" ref="D25:D26" si="37">T25</f>
        <v xml:space="preserve"> </v>
      </c>
      <c r="E25" s="288">
        <f>J25</f>
        <v>-181.37</v>
      </c>
      <c r="F25" s="284"/>
      <c r="G25" s="321">
        <v>0</v>
      </c>
      <c r="H25" s="285">
        <f t="shared" ref="H25:H26" si="38">H24+SUM(C25:G25)</f>
        <v>28531.29</v>
      </c>
      <c r="I25" s="125"/>
      <c r="J25" s="399">
        <v>-181.37</v>
      </c>
      <c r="K25" s="400"/>
      <c r="L25" s="401"/>
      <c r="M25" s="402"/>
      <c r="N25" s="403"/>
      <c r="O25" s="404"/>
      <c r="P25" s="115">
        <f t="shared" ref="P25:P26" si="39">P24+SUM(J25:O25)</f>
        <v>7748.56</v>
      </c>
      <c r="Q25" s="8"/>
      <c r="R25" s="254"/>
      <c r="S25" s="255"/>
      <c r="T25" s="256" t="s">
        <v>0</v>
      </c>
      <c r="U25" s="374"/>
      <c r="V25" s="290"/>
      <c r="W25" s="257"/>
      <c r="X25" s="115">
        <f t="shared" ref="X25:X26" si="40">X24+SUM(R25:W25)</f>
        <v>20350.730000000003</v>
      </c>
      <c r="Y25" s="8"/>
      <c r="Z25" s="265"/>
      <c r="AA25" s="266"/>
      <c r="AB25" s="266"/>
      <c r="AC25" s="267"/>
      <c r="AD25" s="268">
        <f t="shared" ref="AD25" si="41">AD24+SUM(Z25:AC25)</f>
        <v>0</v>
      </c>
    </row>
    <row r="26" spans="1:30" ht="16" x14ac:dyDescent="0.2">
      <c r="A26" s="310">
        <v>43997</v>
      </c>
      <c r="B26" s="441" t="s">
        <v>276</v>
      </c>
      <c r="C26" s="282">
        <f t="shared" si="36"/>
        <v>200</v>
      </c>
      <c r="D26" s="283">
        <f t="shared" si="37"/>
        <v>0</v>
      </c>
      <c r="E26" s="288"/>
      <c r="F26" s="284"/>
      <c r="G26" s="321">
        <f t="shared" ref="G26" si="42">J26</f>
        <v>0</v>
      </c>
      <c r="H26" s="285">
        <f t="shared" si="38"/>
        <v>28731.29</v>
      </c>
      <c r="I26" s="125"/>
      <c r="J26" s="399"/>
      <c r="K26" s="400"/>
      <c r="L26" s="401">
        <v>200</v>
      </c>
      <c r="M26" s="402"/>
      <c r="N26" s="403"/>
      <c r="O26" s="404"/>
      <c r="P26" s="115">
        <f t="shared" si="39"/>
        <v>7948.56</v>
      </c>
      <c r="Q26" s="8"/>
      <c r="R26" s="254"/>
      <c r="S26" s="255"/>
      <c r="T26" s="256"/>
      <c r="U26" s="374"/>
      <c r="V26" s="290"/>
      <c r="W26" s="257"/>
      <c r="X26" s="115">
        <f t="shared" si="40"/>
        <v>20350.730000000003</v>
      </c>
      <c r="Y26" s="8"/>
      <c r="Z26" s="265"/>
      <c r="AA26" s="266"/>
      <c r="AB26" s="266"/>
      <c r="AC26" s="267"/>
      <c r="AD26" s="115">
        <f>AD25+SUM(Z26:AC26)</f>
        <v>0</v>
      </c>
    </row>
    <row r="27" spans="1:30" ht="16" x14ac:dyDescent="0.2">
      <c r="A27" s="310">
        <v>44018</v>
      </c>
      <c r="B27" s="466" t="s">
        <v>267</v>
      </c>
      <c r="C27" s="282">
        <f t="shared" ref="C27:C34" si="43">L27</f>
        <v>0</v>
      </c>
      <c r="D27" s="283" t="str">
        <f t="shared" ref="D27:D33" si="44">T27</f>
        <v xml:space="preserve"> </v>
      </c>
      <c r="E27" s="288"/>
      <c r="F27" s="284"/>
      <c r="G27" s="321">
        <f t="shared" ref="G27:G33" si="45">J27</f>
        <v>-23.88</v>
      </c>
      <c r="H27" s="285">
        <f t="shared" ref="H27:H34" si="46">H26+SUM(C27:G27)</f>
        <v>28707.41</v>
      </c>
      <c r="I27" s="125"/>
      <c r="J27" s="470">
        <v>-23.88</v>
      </c>
      <c r="K27" s="400"/>
      <c r="L27" s="401"/>
      <c r="M27" s="402"/>
      <c r="N27" s="403"/>
      <c r="O27" s="404"/>
      <c r="P27" s="115">
        <f t="shared" ref="P27:P34" si="47">P26+SUM(J27:O27)</f>
        <v>7924.68</v>
      </c>
      <c r="Q27" s="8"/>
      <c r="R27" s="254"/>
      <c r="S27" s="255"/>
      <c r="T27" s="256" t="s">
        <v>0</v>
      </c>
      <c r="U27" s="374" t="s">
        <v>0</v>
      </c>
      <c r="V27" s="290"/>
      <c r="W27" s="257"/>
      <c r="X27" s="115">
        <f t="shared" ref="X27:X34" si="48">X26+SUM(R27:W27)</f>
        <v>20350.730000000003</v>
      </c>
      <c r="Y27" s="8"/>
      <c r="Z27" s="265"/>
      <c r="AA27" s="266"/>
      <c r="AB27" s="266"/>
      <c r="AC27" s="267"/>
      <c r="AD27" s="268"/>
    </row>
    <row r="28" spans="1:30" ht="16" x14ac:dyDescent="0.2">
      <c r="A28" s="310">
        <v>44056</v>
      </c>
      <c r="B28" s="439" t="s">
        <v>260</v>
      </c>
      <c r="C28" s="282">
        <f t="shared" si="43"/>
        <v>0</v>
      </c>
      <c r="D28" s="283">
        <f t="shared" si="44"/>
        <v>25.75</v>
      </c>
      <c r="E28" s="288"/>
      <c r="F28" s="284"/>
      <c r="G28" s="321">
        <f t="shared" si="45"/>
        <v>0</v>
      </c>
      <c r="H28" s="285">
        <f t="shared" si="46"/>
        <v>28733.16</v>
      </c>
      <c r="I28" s="125"/>
      <c r="J28" s="399">
        <v>0</v>
      </c>
      <c r="K28" s="400"/>
      <c r="L28" s="401"/>
      <c r="M28" s="402"/>
      <c r="N28" s="403"/>
      <c r="O28" s="404"/>
      <c r="P28" s="115">
        <f t="shared" si="47"/>
        <v>7924.68</v>
      </c>
      <c r="Q28" s="8"/>
      <c r="R28" s="254"/>
      <c r="S28" s="255"/>
      <c r="T28" s="256">
        <v>25.75</v>
      </c>
      <c r="U28" s="374"/>
      <c r="V28" s="290"/>
      <c r="W28" s="257"/>
      <c r="X28" s="115">
        <f t="shared" si="48"/>
        <v>20376.480000000003</v>
      </c>
      <c r="Y28" s="8"/>
      <c r="Z28" s="265"/>
      <c r="AA28" s="266"/>
      <c r="AB28" s="266"/>
      <c r="AC28" s="267"/>
      <c r="AD28" s="268">
        <f t="shared" ref="AD28:AD30" si="49">AD27+SUM(Z28:AC28)</f>
        <v>0</v>
      </c>
    </row>
    <row r="29" spans="1:30" ht="16" x14ac:dyDescent="0.2">
      <c r="A29" s="310">
        <v>44090</v>
      </c>
      <c r="B29" s="441" t="s">
        <v>281</v>
      </c>
      <c r="C29" s="282">
        <f t="shared" si="43"/>
        <v>150</v>
      </c>
      <c r="D29" s="283" t="str">
        <f t="shared" si="44"/>
        <v xml:space="preserve"> </v>
      </c>
      <c r="E29" s="288"/>
      <c r="F29" s="284"/>
      <c r="G29" s="321">
        <f t="shared" si="45"/>
        <v>0</v>
      </c>
      <c r="H29" s="285">
        <f t="shared" si="46"/>
        <v>28883.16</v>
      </c>
      <c r="I29" s="125"/>
      <c r="J29" s="399">
        <v>0</v>
      </c>
      <c r="K29" s="400"/>
      <c r="L29" s="401">
        <v>150</v>
      </c>
      <c r="M29" s="402"/>
      <c r="N29" s="403"/>
      <c r="O29" s="404"/>
      <c r="P29" s="115">
        <f t="shared" si="47"/>
        <v>8074.68</v>
      </c>
      <c r="Q29" s="8"/>
      <c r="R29" s="254"/>
      <c r="S29" s="255"/>
      <c r="T29" s="256" t="s">
        <v>0</v>
      </c>
      <c r="U29" s="374"/>
      <c r="V29" s="290"/>
      <c r="W29" s="257"/>
      <c r="X29" s="115">
        <f t="shared" si="48"/>
        <v>20376.480000000003</v>
      </c>
      <c r="Y29" s="8"/>
      <c r="Z29" s="265"/>
      <c r="AA29" s="266"/>
      <c r="AB29" s="266"/>
      <c r="AC29" s="267"/>
      <c r="AD29" s="268">
        <f t="shared" si="49"/>
        <v>0</v>
      </c>
    </row>
    <row r="30" spans="1:30" ht="16" x14ac:dyDescent="0.2">
      <c r="A30" s="310">
        <v>44147</v>
      </c>
      <c r="B30" s="439" t="s">
        <v>260</v>
      </c>
      <c r="C30" s="282">
        <f t="shared" si="43"/>
        <v>0</v>
      </c>
      <c r="D30" s="283">
        <f t="shared" si="44"/>
        <v>14.63</v>
      </c>
      <c r="E30" s="288"/>
      <c r="F30" s="284"/>
      <c r="G30" s="321">
        <f t="shared" si="45"/>
        <v>0</v>
      </c>
      <c r="H30" s="285">
        <f t="shared" si="46"/>
        <v>28897.79</v>
      </c>
      <c r="I30" s="125"/>
      <c r="J30" s="399">
        <v>0</v>
      </c>
      <c r="K30" s="400"/>
      <c r="L30" s="401"/>
      <c r="M30" s="402"/>
      <c r="N30" s="403"/>
      <c r="O30" s="404"/>
      <c r="P30" s="115">
        <f t="shared" si="47"/>
        <v>8074.68</v>
      </c>
      <c r="Q30" s="8"/>
      <c r="R30" s="254"/>
      <c r="S30" s="255"/>
      <c r="T30" s="256">
        <v>14.63</v>
      </c>
      <c r="U30" s="374"/>
      <c r="V30" s="290"/>
      <c r="W30" s="257"/>
      <c r="X30" s="115">
        <f t="shared" si="48"/>
        <v>20391.110000000004</v>
      </c>
      <c r="Y30" s="8"/>
      <c r="Z30" s="265"/>
      <c r="AA30" s="266"/>
      <c r="AB30" s="266"/>
      <c r="AC30" s="267"/>
      <c r="AD30" s="268">
        <f t="shared" si="49"/>
        <v>0</v>
      </c>
    </row>
    <row r="31" spans="1:30" ht="16" x14ac:dyDescent="0.2">
      <c r="A31" s="310">
        <v>44148</v>
      </c>
      <c r="B31" s="314" t="s">
        <v>268</v>
      </c>
      <c r="C31" s="282">
        <f t="shared" si="43"/>
        <v>0</v>
      </c>
      <c r="D31" s="283">
        <f>U31</f>
        <v>500</v>
      </c>
      <c r="E31" s="288"/>
      <c r="F31" s="284"/>
      <c r="G31" s="321">
        <f t="shared" si="45"/>
        <v>0</v>
      </c>
      <c r="H31" s="285">
        <f t="shared" si="46"/>
        <v>29397.79</v>
      </c>
      <c r="I31" s="125"/>
      <c r="J31" s="399">
        <v>0</v>
      </c>
      <c r="K31" s="400"/>
      <c r="L31" s="401"/>
      <c r="M31" s="402"/>
      <c r="N31" s="403"/>
      <c r="O31" s="404"/>
      <c r="P31" s="115">
        <f t="shared" si="47"/>
        <v>8074.68</v>
      </c>
      <c r="Q31" s="8"/>
      <c r="R31" s="254"/>
      <c r="S31" s="255"/>
      <c r="T31" s="256" t="s">
        <v>0</v>
      </c>
      <c r="U31" s="374">
        <v>500</v>
      </c>
      <c r="V31" s="290"/>
      <c r="W31" s="257"/>
      <c r="X31" s="115">
        <f t="shared" si="48"/>
        <v>20891.110000000004</v>
      </c>
      <c r="Y31" s="8"/>
      <c r="Z31" s="265"/>
      <c r="AA31" s="266"/>
      <c r="AB31" s="266"/>
      <c r="AC31" s="267"/>
      <c r="AD31" s="268"/>
    </row>
    <row r="32" spans="1:30" ht="32" x14ac:dyDescent="0.2">
      <c r="A32" s="310">
        <v>44148</v>
      </c>
      <c r="B32" s="415" t="s">
        <v>269</v>
      </c>
      <c r="C32" s="282">
        <f>N32</f>
        <v>500</v>
      </c>
      <c r="D32" s="283">
        <f>V32</f>
        <v>-500</v>
      </c>
      <c r="E32" s="288"/>
      <c r="F32" s="284"/>
      <c r="G32" s="321">
        <f t="shared" si="45"/>
        <v>0</v>
      </c>
      <c r="H32" s="285">
        <f t="shared" si="46"/>
        <v>29397.79</v>
      </c>
      <c r="I32" s="125"/>
      <c r="J32" s="399">
        <v>0</v>
      </c>
      <c r="K32" s="400"/>
      <c r="L32" s="401"/>
      <c r="M32" s="402"/>
      <c r="N32" s="403">
        <v>500</v>
      </c>
      <c r="O32" s="404"/>
      <c r="P32" s="115">
        <f t="shared" si="47"/>
        <v>8574.68</v>
      </c>
      <c r="Q32" s="8"/>
      <c r="R32" s="254"/>
      <c r="S32" s="255"/>
      <c r="T32" s="256" t="s">
        <v>0</v>
      </c>
      <c r="U32" s="374"/>
      <c r="V32" s="440">
        <v>-500</v>
      </c>
      <c r="W32" s="257"/>
      <c r="X32" s="115">
        <f t="shared" si="48"/>
        <v>20391.110000000004</v>
      </c>
      <c r="Y32" s="8"/>
      <c r="Z32" s="265"/>
      <c r="AA32" s="266"/>
      <c r="AB32" s="266"/>
      <c r="AC32" s="267"/>
      <c r="AD32" s="268">
        <f t="shared" ref="AD32" si="50">AD31+SUM(Z32:AC32)</f>
        <v>0</v>
      </c>
    </row>
    <row r="33" spans="1:30" ht="32" x14ac:dyDescent="0.2">
      <c r="A33" s="310">
        <v>44152</v>
      </c>
      <c r="B33" s="314" t="s">
        <v>270</v>
      </c>
      <c r="C33" s="282">
        <f t="shared" si="43"/>
        <v>500.01</v>
      </c>
      <c r="D33" s="283" t="str">
        <f t="shared" si="44"/>
        <v xml:space="preserve"> </v>
      </c>
      <c r="E33" s="288"/>
      <c r="F33" s="284"/>
      <c r="G33" s="321">
        <f t="shared" si="45"/>
        <v>0</v>
      </c>
      <c r="H33" s="285">
        <f t="shared" si="46"/>
        <v>29897.8</v>
      </c>
      <c r="I33" s="125"/>
      <c r="J33" s="399">
        <v>0</v>
      </c>
      <c r="K33" s="400"/>
      <c r="L33" s="401">
        <v>500.01</v>
      </c>
      <c r="M33" s="402"/>
      <c r="N33" s="403"/>
      <c r="O33" s="404"/>
      <c r="P33" s="115">
        <f t="shared" si="47"/>
        <v>9074.69</v>
      </c>
      <c r="Q33" s="8"/>
      <c r="R33" s="254"/>
      <c r="S33" s="255"/>
      <c r="T33" s="256" t="s">
        <v>0</v>
      </c>
      <c r="U33" s="374" t="s">
        <v>0</v>
      </c>
      <c r="V33" s="290"/>
      <c r="W33" s="257"/>
      <c r="X33" s="115">
        <f t="shared" si="48"/>
        <v>20391.110000000004</v>
      </c>
      <c r="Y33" s="8"/>
      <c r="Z33" s="265"/>
      <c r="AA33" s="266"/>
      <c r="AB33" s="266"/>
      <c r="AC33" s="267"/>
      <c r="AD33" s="268"/>
    </row>
    <row r="34" spans="1:30" ht="16" x14ac:dyDescent="0.2">
      <c r="A34" s="310">
        <v>44169</v>
      </c>
      <c r="B34" s="314" t="s">
        <v>271</v>
      </c>
      <c r="C34" s="282">
        <f t="shared" si="43"/>
        <v>0</v>
      </c>
      <c r="D34" s="283">
        <f>AC34</f>
        <v>50</v>
      </c>
      <c r="E34" s="288"/>
      <c r="F34" s="284"/>
      <c r="G34" s="321">
        <f>AA34</f>
        <v>-1.4</v>
      </c>
      <c r="H34" s="285">
        <f t="shared" si="46"/>
        <v>29946.399999999998</v>
      </c>
      <c r="I34" s="125"/>
      <c r="J34" s="399"/>
      <c r="K34" s="400"/>
      <c r="L34" s="401"/>
      <c r="M34" s="402"/>
      <c r="N34" s="403"/>
      <c r="O34" s="404"/>
      <c r="P34" s="115">
        <f t="shared" si="47"/>
        <v>9074.69</v>
      </c>
      <c r="Q34" s="8"/>
      <c r="R34" s="254"/>
      <c r="S34" s="255"/>
      <c r="T34" s="256">
        <v>0</v>
      </c>
      <c r="U34" s="374"/>
      <c r="V34" s="290"/>
      <c r="W34" s="258"/>
      <c r="X34" s="115">
        <f t="shared" si="48"/>
        <v>20391.110000000004</v>
      </c>
      <c r="Y34" s="8"/>
      <c r="Z34" s="265"/>
      <c r="AA34" s="266">
        <v>-1.4</v>
      </c>
      <c r="AB34" s="266"/>
      <c r="AC34" s="267">
        <v>50</v>
      </c>
      <c r="AD34" s="268">
        <f t="shared" ref="AD34" si="51">AD33+SUM(Z34:AC34)</f>
        <v>48.6</v>
      </c>
    </row>
    <row r="35" spans="1:30" ht="16" x14ac:dyDescent="0.2">
      <c r="A35" s="310">
        <v>44186</v>
      </c>
      <c r="B35" s="443" t="s">
        <v>280</v>
      </c>
      <c r="C35" s="282">
        <f t="shared" ref="C35:C36" si="52">L35</f>
        <v>250</v>
      </c>
      <c r="D35" s="283">
        <f t="shared" ref="D35" si="53">T35</f>
        <v>0</v>
      </c>
      <c r="E35" s="288"/>
      <c r="F35" s="284"/>
      <c r="G35" s="321">
        <f t="shared" ref="G35" si="54">J35</f>
        <v>0</v>
      </c>
      <c r="H35" s="285">
        <f t="shared" ref="H35:H36" si="55">H34+SUM(C35:G35)</f>
        <v>30196.399999999998</v>
      </c>
      <c r="I35" s="125"/>
      <c r="J35" s="399"/>
      <c r="K35" s="400"/>
      <c r="L35" s="401">
        <v>250</v>
      </c>
      <c r="M35" s="402"/>
      <c r="N35" s="403"/>
      <c r="O35" s="404"/>
      <c r="P35" s="115">
        <f t="shared" ref="P35:P36" si="56">P34+SUM(J35:O35)</f>
        <v>9324.69</v>
      </c>
      <c r="Q35" s="8"/>
      <c r="R35" s="254"/>
      <c r="S35" s="255"/>
      <c r="T35" s="256"/>
      <c r="U35" s="374"/>
      <c r="V35" s="290"/>
      <c r="W35" s="257"/>
      <c r="X35" s="115">
        <f t="shared" ref="X35:X36" si="57">X34+SUM(R35:W35)</f>
        <v>20391.110000000004</v>
      </c>
      <c r="Y35" s="8"/>
      <c r="Z35" s="265"/>
      <c r="AA35" s="266"/>
      <c r="AB35" s="266"/>
      <c r="AC35" s="267"/>
      <c r="AD35" s="115">
        <f>AD34+SUM(Z35:AC35)</f>
        <v>48.6</v>
      </c>
    </row>
    <row r="36" spans="1:30" ht="17" thickBot="1" x14ac:dyDescent="0.25">
      <c r="A36" s="310">
        <v>44196</v>
      </c>
      <c r="B36" s="442" t="s">
        <v>272</v>
      </c>
      <c r="C36" s="282">
        <f t="shared" si="52"/>
        <v>0</v>
      </c>
      <c r="D36" s="283">
        <f>AC36</f>
        <v>1000</v>
      </c>
      <c r="E36" s="288"/>
      <c r="F36" s="284"/>
      <c r="G36" s="321">
        <f>AA36</f>
        <v>-22.3</v>
      </c>
      <c r="H36" s="285">
        <f t="shared" si="55"/>
        <v>31174.1</v>
      </c>
      <c r="I36" s="125"/>
      <c r="J36" s="399"/>
      <c r="K36" s="400"/>
      <c r="L36" s="401"/>
      <c r="M36" s="402"/>
      <c r="N36" s="403"/>
      <c r="O36" s="404"/>
      <c r="P36" s="115">
        <f t="shared" si="56"/>
        <v>9324.69</v>
      </c>
      <c r="Q36" s="8"/>
      <c r="R36" s="254"/>
      <c r="S36" s="255"/>
      <c r="T36" s="256">
        <v>0</v>
      </c>
      <c r="U36" s="374"/>
      <c r="V36" s="290"/>
      <c r="W36" s="258"/>
      <c r="X36" s="115">
        <f t="shared" si="57"/>
        <v>20391.110000000004</v>
      </c>
      <c r="Y36" s="8"/>
      <c r="Z36" s="265"/>
      <c r="AA36" s="266">
        <v>-22.3</v>
      </c>
      <c r="AB36" s="266"/>
      <c r="AC36" s="267">
        <v>1000</v>
      </c>
      <c r="AD36" s="268">
        <f t="shared" ref="AD36" si="58">AD35+SUM(Z36:AC36)</f>
        <v>1026.3</v>
      </c>
    </row>
    <row r="37" spans="1:30" ht="27" thickTop="1" x14ac:dyDescent="0.2">
      <c r="A37" s="44" t="s">
        <v>251</v>
      </c>
      <c r="B37" s="106"/>
      <c r="C37" s="327">
        <f>SUM(C6:C36)</f>
        <v>5900.01</v>
      </c>
      <c r="D37" s="328">
        <f>SUM(D6:D36)</f>
        <v>3176.75</v>
      </c>
      <c r="E37" s="329">
        <f>SUM(E6:E36)</f>
        <v>-331.37</v>
      </c>
      <c r="F37" s="330">
        <f>SUM(F6:F36)</f>
        <v>0</v>
      </c>
      <c r="G37" s="331">
        <f>SUM(G6:G36)</f>
        <v>-829.38999999999987</v>
      </c>
      <c r="H37" s="115">
        <f>H5+SUM(B37:G37)</f>
        <v>31174.1</v>
      </c>
      <c r="I37" s="152"/>
      <c r="J37" s="343">
        <f t="shared" ref="J37:O37" si="59">SUM(J6:J36)</f>
        <v>-980.8</v>
      </c>
      <c r="K37" s="344">
        <f t="shared" si="59"/>
        <v>0</v>
      </c>
      <c r="L37" s="345">
        <f t="shared" si="59"/>
        <v>5400.01</v>
      </c>
      <c r="M37" s="376">
        <f t="shared" si="59"/>
        <v>0</v>
      </c>
      <c r="N37" s="346">
        <f t="shared" si="59"/>
        <v>500</v>
      </c>
      <c r="O37" s="347">
        <f t="shared" si="59"/>
        <v>0</v>
      </c>
      <c r="P37" s="115">
        <f>P5+SUM(J37:O37)</f>
        <v>9324.6899999999987</v>
      </c>
      <c r="Q37" s="158"/>
      <c r="R37" s="333">
        <f t="shared" ref="R37:W37" si="60">SUM(R6:R36)</f>
        <v>-582</v>
      </c>
      <c r="S37" s="334">
        <f t="shared" si="60"/>
        <v>0</v>
      </c>
      <c r="T37" s="335">
        <f t="shared" si="60"/>
        <v>1971.75</v>
      </c>
      <c r="U37" s="380">
        <f t="shared" si="60"/>
        <v>500</v>
      </c>
      <c r="V37" s="336">
        <f t="shared" si="60"/>
        <v>-500</v>
      </c>
      <c r="W37" s="337">
        <f t="shared" si="60"/>
        <v>3108.7299999999996</v>
      </c>
      <c r="X37" s="115">
        <f>X5+SUM(R37:W37)</f>
        <v>20391.11</v>
      </c>
      <c r="Y37" s="158"/>
      <c r="Z37" s="339">
        <f>SUM(Z6:Z36)</f>
        <v>-3108.7299999999996</v>
      </c>
      <c r="AA37" s="331">
        <f>SUM(AA6:AA36)</f>
        <v>-29.96</v>
      </c>
      <c r="AB37" s="340">
        <f>SUM(AB6:AB36)</f>
        <v>0</v>
      </c>
      <c r="AC37" s="341">
        <f>SUM(AC6:AC36)</f>
        <v>1205</v>
      </c>
      <c r="AD37" s="115">
        <f>AD5+SUM(Z37:AC37)</f>
        <v>1026.2999999999993</v>
      </c>
    </row>
    <row r="38" spans="1:30" ht="27" thickBot="1" x14ac:dyDescent="0.25">
      <c r="A38" s="44" t="s">
        <v>252</v>
      </c>
      <c r="B38" s="105"/>
      <c r="C38" s="292" t="s">
        <v>0</v>
      </c>
      <c r="D38" s="293" t="s">
        <v>0</v>
      </c>
      <c r="E38" s="294" t="s">
        <v>0</v>
      </c>
      <c r="F38" s="295" t="s">
        <v>0</v>
      </c>
      <c r="G38" s="296" t="s">
        <v>0</v>
      </c>
      <c r="H38" s="323">
        <f>H36</f>
        <v>31174.1</v>
      </c>
      <c r="I38" s="152"/>
      <c r="J38" s="274" t="s">
        <v>0</v>
      </c>
      <c r="K38" s="275" t="s">
        <v>0</v>
      </c>
      <c r="L38" s="276" t="s">
        <v>0</v>
      </c>
      <c r="M38" s="377" t="s">
        <v>0</v>
      </c>
      <c r="N38" s="303" t="s">
        <v>0</v>
      </c>
      <c r="O38" s="308" t="s">
        <v>0</v>
      </c>
      <c r="P38" s="157">
        <f>P36</f>
        <v>9324.69</v>
      </c>
      <c r="Q38" s="158"/>
      <c r="R38" s="153" t="s">
        <v>0</v>
      </c>
      <c r="S38" s="154" t="s">
        <v>0</v>
      </c>
      <c r="T38" s="155" t="s">
        <v>0</v>
      </c>
      <c r="U38" s="381" t="s">
        <v>0</v>
      </c>
      <c r="V38" s="306" t="s">
        <v>0</v>
      </c>
      <c r="W38" s="305" t="s">
        <v>0</v>
      </c>
      <c r="X38" s="157">
        <f>X36</f>
        <v>20391.110000000004</v>
      </c>
      <c r="Y38" s="158"/>
      <c r="Z38" s="270" t="s">
        <v>0</v>
      </c>
      <c r="AA38" s="307" t="s">
        <v>0</v>
      </c>
      <c r="AB38" s="271" t="s">
        <v>0</v>
      </c>
      <c r="AC38" s="272" t="s">
        <v>0</v>
      </c>
      <c r="AD38" s="273">
        <f>AD36</f>
        <v>1026.3</v>
      </c>
    </row>
    <row r="39" spans="1:30" ht="16" thickTop="1" x14ac:dyDescent="0.2">
      <c r="C39" t="s">
        <v>361</v>
      </c>
      <c r="D39" s="2">
        <f>C37+D37</f>
        <v>9076.76</v>
      </c>
      <c r="H39" s="2" t="s">
        <v>0</v>
      </c>
    </row>
    <row r="40" spans="1:30" x14ac:dyDescent="0.2">
      <c r="A40" t="s">
        <v>229</v>
      </c>
      <c r="H40" s="2">
        <f>P38+X38+AD38</f>
        <v>30742.100000000002</v>
      </c>
    </row>
    <row r="41" spans="1:30" x14ac:dyDescent="0.2">
      <c r="A41">
        <v>1</v>
      </c>
      <c r="B41" t="s">
        <v>230</v>
      </c>
    </row>
    <row r="42" spans="1:30" x14ac:dyDescent="0.2">
      <c r="B42" t="s">
        <v>231</v>
      </c>
    </row>
    <row r="43" spans="1:30" x14ac:dyDescent="0.2">
      <c r="A43">
        <v>2</v>
      </c>
      <c r="B43" t="s">
        <v>275</v>
      </c>
    </row>
    <row r="44" spans="1:30" x14ac:dyDescent="0.2">
      <c r="B44" t="s">
        <v>233</v>
      </c>
    </row>
    <row r="46" spans="1:30" ht="16" x14ac:dyDescent="0.2">
      <c r="C46" s="434" t="s">
        <v>250</v>
      </c>
    </row>
    <row r="47" spans="1:30" x14ac:dyDescent="0.2">
      <c r="D47" s="433" t="s">
        <v>246</v>
      </c>
      <c r="E47" s="433" t="s">
        <v>247</v>
      </c>
      <c r="F47" s="433" t="s">
        <v>248</v>
      </c>
      <c r="G47" s="433" t="s">
        <v>249</v>
      </c>
    </row>
    <row r="48" spans="1:30" x14ac:dyDescent="0.2">
      <c r="C48" s="431" t="s">
        <v>253</v>
      </c>
      <c r="D48" s="435">
        <f>H5</f>
        <v>23258.1</v>
      </c>
      <c r="E48" s="435">
        <f>P5</f>
        <v>4405.4799999999996</v>
      </c>
      <c r="F48" s="435">
        <f>X5</f>
        <v>15892.630000000003</v>
      </c>
      <c r="G48" s="435">
        <f>AD5</f>
        <v>2959.9899999999989</v>
      </c>
    </row>
    <row r="49" spans="3:7" x14ac:dyDescent="0.2">
      <c r="C49" s="431" t="s">
        <v>254</v>
      </c>
      <c r="D49" s="435">
        <f>H38</f>
        <v>31174.1</v>
      </c>
      <c r="E49" s="435">
        <f>P38</f>
        <v>9324.69</v>
      </c>
      <c r="F49" s="435">
        <f>X38</f>
        <v>20391.110000000004</v>
      </c>
      <c r="G49" s="435">
        <f>AD38</f>
        <v>1026.3</v>
      </c>
    </row>
  </sheetData>
  <mergeCells count="15">
    <mergeCell ref="C2:H2"/>
    <mergeCell ref="J2:P2"/>
    <mergeCell ref="R2:X2"/>
    <mergeCell ref="Z2:AD2"/>
    <mergeCell ref="C3:D3"/>
    <mergeCell ref="E3:G3"/>
    <mergeCell ref="H3:H4"/>
    <mergeCell ref="J3:K3"/>
    <mergeCell ref="L3:O3"/>
    <mergeCell ref="P3:P4"/>
    <mergeCell ref="R3:S3"/>
    <mergeCell ref="T3:W3"/>
    <mergeCell ref="X3:X4"/>
    <mergeCell ref="Z3:AB3"/>
    <mergeCell ref="AD3:AD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D2A6-40FA-456B-AF78-DF3DBC9F6185}">
  <dimension ref="A1:AD49"/>
  <sheetViews>
    <sheetView zoomScale="90" zoomScaleNormal="90" workbookViewId="0">
      <selection activeCell="D38" sqref="D38"/>
    </sheetView>
  </sheetViews>
  <sheetFormatPr baseColWidth="10" defaultColWidth="8.83203125" defaultRowHeight="15" x14ac:dyDescent="0.2"/>
  <cols>
    <col min="1" max="1" width="11.5" customWidth="1"/>
    <col min="2" max="2" width="72.33203125" customWidth="1"/>
    <col min="3" max="8" width="14.33203125" customWidth="1"/>
    <col min="9" max="9" width="2.1640625" customWidth="1"/>
    <col min="10" max="10" width="12" customWidth="1"/>
    <col min="11" max="11" width="11.5" customWidth="1"/>
    <col min="12" max="12" width="13.5" customWidth="1"/>
    <col min="13" max="13" width="14.33203125" customWidth="1"/>
    <col min="14" max="16" width="12.1640625" customWidth="1"/>
    <col min="17" max="17" width="2.33203125" customWidth="1"/>
    <col min="18" max="18" width="12" customWidth="1"/>
    <col min="19" max="19" width="11.5" customWidth="1"/>
    <col min="20" max="20" width="13.5" customWidth="1"/>
    <col min="21" max="21" width="14.33203125" customWidth="1"/>
    <col min="22" max="24" width="12.1640625" customWidth="1"/>
    <col min="25" max="25" width="2.33203125" customWidth="1"/>
    <col min="26" max="28" width="12.83203125" customWidth="1"/>
    <col min="29" max="29" width="13.5" customWidth="1"/>
    <col min="30" max="30" width="12.1640625" customWidth="1"/>
    <col min="31" max="31" width="2" customWidth="1"/>
  </cols>
  <sheetData>
    <row r="1" spans="1:30" ht="25" thickBot="1" x14ac:dyDescent="0.35">
      <c r="A1" s="3" t="s">
        <v>217</v>
      </c>
    </row>
    <row r="2" spans="1:30" ht="42.75" customHeight="1" thickTop="1" thickBot="1" x14ac:dyDescent="0.35">
      <c r="A2" s="3"/>
      <c r="C2" s="510" t="s">
        <v>242</v>
      </c>
      <c r="D2" s="511"/>
      <c r="E2" s="511"/>
      <c r="F2" s="511"/>
      <c r="G2" s="511"/>
      <c r="H2" s="512"/>
      <c r="I2" s="27"/>
      <c r="J2" s="513" t="s">
        <v>237</v>
      </c>
      <c r="K2" s="514"/>
      <c r="L2" s="514"/>
      <c r="M2" s="514"/>
      <c r="N2" s="514"/>
      <c r="O2" s="514"/>
      <c r="P2" s="515"/>
      <c r="Q2" s="25"/>
      <c r="R2" s="513" t="s">
        <v>236</v>
      </c>
      <c r="S2" s="514"/>
      <c r="T2" s="514"/>
      <c r="U2" s="514"/>
      <c r="V2" s="514"/>
      <c r="W2" s="514"/>
      <c r="X2" s="515"/>
      <c r="Y2" s="25"/>
      <c r="Z2" s="516" t="s">
        <v>18</v>
      </c>
      <c r="AA2" s="517"/>
      <c r="AB2" s="517"/>
      <c r="AC2" s="517"/>
      <c r="AD2" s="518"/>
    </row>
    <row r="3" spans="1:30" ht="21" thickTop="1" thickBot="1" x14ac:dyDescent="0.3">
      <c r="A3" s="1"/>
      <c r="C3" s="519" t="s">
        <v>67</v>
      </c>
      <c r="D3" s="520"/>
      <c r="E3" s="521" t="s">
        <v>64</v>
      </c>
      <c r="F3" s="522"/>
      <c r="G3" s="520"/>
      <c r="H3" s="523" t="s">
        <v>42</v>
      </c>
      <c r="I3" s="27"/>
      <c r="J3" s="525" t="s">
        <v>22</v>
      </c>
      <c r="K3" s="526"/>
      <c r="L3" s="527" t="s">
        <v>24</v>
      </c>
      <c r="M3" s="522"/>
      <c r="N3" s="522"/>
      <c r="O3" s="528"/>
      <c r="P3" s="529" t="s">
        <v>51</v>
      </c>
      <c r="Q3" s="26" t="s">
        <v>0</v>
      </c>
      <c r="R3" s="525" t="s">
        <v>22</v>
      </c>
      <c r="S3" s="526"/>
      <c r="T3" s="527" t="s">
        <v>24</v>
      </c>
      <c r="U3" s="522"/>
      <c r="V3" s="522"/>
      <c r="W3" s="528"/>
      <c r="X3" s="529" t="s">
        <v>51</v>
      </c>
      <c r="Y3" s="26"/>
      <c r="Z3" s="531" t="s">
        <v>22</v>
      </c>
      <c r="AA3" s="522"/>
      <c r="AB3" s="526"/>
      <c r="AC3" s="70" t="s">
        <v>24</v>
      </c>
      <c r="AD3" s="532" t="s">
        <v>51</v>
      </c>
    </row>
    <row r="4" spans="1:30" ht="131" thickTop="1" thickBot="1" x14ac:dyDescent="0.3">
      <c r="A4" s="178" t="s">
        <v>32</v>
      </c>
      <c r="B4" s="131" t="s">
        <v>33</v>
      </c>
      <c r="C4" s="90" t="s">
        <v>68</v>
      </c>
      <c r="D4" s="179" t="s">
        <v>69</v>
      </c>
      <c r="E4" s="132" t="s">
        <v>47</v>
      </c>
      <c r="F4" s="370" t="s">
        <v>207</v>
      </c>
      <c r="G4" s="370" t="s">
        <v>70</v>
      </c>
      <c r="H4" s="524"/>
      <c r="I4" s="121"/>
      <c r="J4" s="107" t="s">
        <v>16</v>
      </c>
      <c r="K4" s="49" t="s">
        <v>19</v>
      </c>
      <c r="L4" s="75" t="s">
        <v>209</v>
      </c>
      <c r="M4" s="372" t="s">
        <v>211</v>
      </c>
      <c r="N4" s="299" t="s">
        <v>214</v>
      </c>
      <c r="O4" s="57" t="s">
        <v>26</v>
      </c>
      <c r="P4" s="530"/>
      <c r="Q4" s="26"/>
      <c r="R4" s="107" t="s">
        <v>16</v>
      </c>
      <c r="S4" s="49" t="s">
        <v>19</v>
      </c>
      <c r="T4" s="75" t="s">
        <v>210</v>
      </c>
      <c r="U4" s="372" t="s">
        <v>212</v>
      </c>
      <c r="V4" s="299" t="s">
        <v>215</v>
      </c>
      <c r="W4" s="57" t="s">
        <v>26</v>
      </c>
      <c r="X4" s="530"/>
      <c r="Y4" s="26"/>
      <c r="Z4" s="28" t="s">
        <v>133</v>
      </c>
      <c r="AA4" s="18" t="s">
        <v>20</v>
      </c>
      <c r="AB4" s="370" t="s">
        <v>70</v>
      </c>
      <c r="AC4" s="83" t="s">
        <v>216</v>
      </c>
      <c r="AD4" s="533"/>
    </row>
    <row r="5" spans="1:30" ht="18" thickTop="1" x14ac:dyDescent="0.2">
      <c r="A5" s="180">
        <v>43466</v>
      </c>
      <c r="B5" s="181" t="s">
        <v>218</v>
      </c>
      <c r="C5" s="277"/>
      <c r="D5" s="278"/>
      <c r="E5" s="279"/>
      <c r="F5" s="280"/>
      <c r="G5" s="280"/>
      <c r="H5" s="281">
        <f>P5+X5+AD5</f>
        <v>21309.21</v>
      </c>
      <c r="I5" s="125"/>
      <c r="J5" s="393"/>
      <c r="K5" s="394"/>
      <c r="L5" s="395"/>
      <c r="M5" s="396"/>
      <c r="N5" s="397"/>
      <c r="O5" s="398"/>
      <c r="P5" s="109">
        <f>'2018'!P93</f>
        <v>2749.39</v>
      </c>
      <c r="Q5" s="8"/>
      <c r="R5" s="248"/>
      <c r="S5" s="249"/>
      <c r="T5" s="250"/>
      <c r="U5" s="373"/>
      <c r="V5" s="300"/>
      <c r="W5" s="251"/>
      <c r="X5" s="109">
        <f>'2018'!X93</f>
        <v>15599.830000000002</v>
      </c>
      <c r="Y5" s="8"/>
      <c r="Z5" s="261"/>
      <c r="AA5" s="262"/>
      <c r="AB5" s="262"/>
      <c r="AC5" s="263"/>
      <c r="AD5" s="264">
        <f>'2018'!AD93</f>
        <v>2959.9899999999989</v>
      </c>
    </row>
    <row r="6" spans="1:30" ht="16" x14ac:dyDescent="0.2">
      <c r="A6" s="184">
        <v>43467</v>
      </c>
      <c r="B6" s="314" t="s">
        <v>239</v>
      </c>
      <c r="C6" s="282">
        <f t="shared" ref="C6:C34" si="0">L6</f>
        <v>0</v>
      </c>
      <c r="D6" s="283">
        <f t="shared" ref="D6:D34" si="1">T6</f>
        <v>250</v>
      </c>
      <c r="E6" s="288"/>
      <c r="F6" s="284"/>
      <c r="G6" s="321">
        <f t="shared" ref="G6:G34" si="2">J6</f>
        <v>0</v>
      </c>
      <c r="H6" s="285">
        <f t="shared" ref="H6:H34" si="3">H5+SUM(C6:G6)</f>
        <v>21559.21</v>
      </c>
      <c r="I6" s="125"/>
      <c r="J6" s="399"/>
      <c r="K6" s="400"/>
      <c r="L6" s="401"/>
      <c r="M6" s="402"/>
      <c r="N6" s="403"/>
      <c r="O6" s="404"/>
      <c r="P6" s="115">
        <f>P5+SUM(J6:O6)</f>
        <v>2749.39</v>
      </c>
      <c r="Q6" s="23"/>
      <c r="R6" s="254"/>
      <c r="S6" s="255"/>
      <c r="T6" s="256">
        <v>250</v>
      </c>
      <c r="U6" s="374"/>
      <c r="V6" s="290"/>
      <c r="W6" s="257"/>
      <c r="X6" s="115">
        <f t="shared" ref="X6:X21" si="4">X5+SUM(R6:W6)</f>
        <v>15849.830000000002</v>
      </c>
      <c r="Y6" s="23"/>
      <c r="Z6" s="265"/>
      <c r="AA6" s="266"/>
      <c r="AB6" s="266"/>
      <c r="AC6" s="267"/>
      <c r="AD6" s="268">
        <f t="shared" ref="AD6:AD34" si="5">AD5+SUM(Z6:AC6)</f>
        <v>2959.9899999999989</v>
      </c>
    </row>
    <row r="7" spans="1:30" ht="16" x14ac:dyDescent="0.2">
      <c r="A7" s="184">
        <v>43468</v>
      </c>
      <c r="B7" s="412" t="s">
        <v>234</v>
      </c>
      <c r="C7" s="282">
        <f t="shared" si="0"/>
        <v>2500</v>
      </c>
      <c r="D7" s="283">
        <f t="shared" si="1"/>
        <v>0</v>
      </c>
      <c r="E7" s="288"/>
      <c r="F7" s="284"/>
      <c r="G7" s="321">
        <f t="shared" si="2"/>
        <v>0</v>
      </c>
      <c r="H7" s="285">
        <f t="shared" si="3"/>
        <v>24059.21</v>
      </c>
      <c r="I7" s="125"/>
      <c r="J7" s="399"/>
      <c r="K7" s="400"/>
      <c r="L7" s="405">
        <v>2500</v>
      </c>
      <c r="M7" s="406"/>
      <c r="N7" s="403"/>
      <c r="O7" s="404"/>
      <c r="P7" s="115">
        <f t="shared" ref="P7:P8" si="6">P6+SUM(J7:O7)</f>
        <v>5249.3899999999994</v>
      </c>
      <c r="Q7" s="23"/>
      <c r="R7" s="254"/>
      <c r="S7" s="255"/>
      <c r="T7" s="256"/>
      <c r="U7" s="374"/>
      <c r="V7" s="290"/>
      <c r="W7" s="257"/>
      <c r="X7" s="115">
        <f t="shared" si="4"/>
        <v>15849.830000000002</v>
      </c>
      <c r="Y7" s="23"/>
      <c r="Z7" s="265"/>
      <c r="AA7" s="266"/>
      <c r="AB7" s="266"/>
      <c r="AC7" s="267"/>
      <c r="AD7" s="268">
        <f t="shared" si="5"/>
        <v>2959.9899999999989</v>
      </c>
    </row>
    <row r="8" spans="1:30" ht="16" x14ac:dyDescent="0.2">
      <c r="A8" s="184">
        <v>43476</v>
      </c>
      <c r="B8" s="314" t="s">
        <v>239</v>
      </c>
      <c r="C8" s="282">
        <f t="shared" si="0"/>
        <v>250</v>
      </c>
      <c r="D8" s="283">
        <f t="shared" si="1"/>
        <v>0</v>
      </c>
      <c r="E8" s="288"/>
      <c r="F8" s="284"/>
      <c r="G8" s="321">
        <f t="shared" si="2"/>
        <v>0</v>
      </c>
      <c r="H8" s="285">
        <f t="shared" si="3"/>
        <v>24309.21</v>
      </c>
      <c r="I8" s="125"/>
      <c r="J8" s="399"/>
      <c r="K8" s="400"/>
      <c r="L8" s="401">
        <v>250</v>
      </c>
      <c r="M8" s="402"/>
      <c r="N8" s="403"/>
      <c r="O8" s="404"/>
      <c r="P8" s="115">
        <f t="shared" si="6"/>
        <v>5499.3899999999994</v>
      </c>
      <c r="Q8" s="8"/>
      <c r="R8" s="254"/>
      <c r="S8" s="255"/>
      <c r="T8" s="256"/>
      <c r="U8" s="374"/>
      <c r="V8" s="290"/>
      <c r="W8" s="257"/>
      <c r="X8" s="115">
        <f t="shared" si="4"/>
        <v>15849.830000000002</v>
      </c>
      <c r="Y8" s="8"/>
      <c r="Z8" s="265"/>
      <c r="AA8" s="266"/>
      <c r="AB8" s="266"/>
      <c r="AC8" s="267"/>
      <c r="AD8" s="268">
        <f t="shared" si="5"/>
        <v>2959.9899999999989</v>
      </c>
    </row>
    <row r="9" spans="1:30" ht="16" x14ac:dyDescent="0.2">
      <c r="A9" s="184">
        <v>43487</v>
      </c>
      <c r="B9" s="412" t="s">
        <v>235</v>
      </c>
      <c r="C9" s="282">
        <f t="shared" si="0"/>
        <v>200</v>
      </c>
      <c r="D9" s="283">
        <f t="shared" si="1"/>
        <v>0</v>
      </c>
      <c r="E9" s="288"/>
      <c r="F9" s="284"/>
      <c r="G9" s="321">
        <f t="shared" si="2"/>
        <v>0</v>
      </c>
      <c r="H9" s="285">
        <f t="shared" si="3"/>
        <v>24509.21</v>
      </c>
      <c r="I9" s="125"/>
      <c r="J9" s="399"/>
      <c r="K9" s="400"/>
      <c r="L9" s="401">
        <v>200</v>
      </c>
      <c r="M9" s="402"/>
      <c r="N9" s="403"/>
      <c r="O9" s="404"/>
      <c r="P9" s="115">
        <f t="shared" ref="P9:P28" si="7">P8+SUM(J9:O9)</f>
        <v>5699.3899999999994</v>
      </c>
      <c r="Q9" s="8"/>
      <c r="R9" s="254"/>
      <c r="S9" s="255"/>
      <c r="T9" s="256"/>
      <c r="U9" s="374"/>
      <c r="V9" s="290"/>
      <c r="W9" s="257"/>
      <c r="X9" s="115">
        <f t="shared" si="4"/>
        <v>15849.830000000002</v>
      </c>
      <c r="Y9" s="8"/>
      <c r="Z9" s="265"/>
      <c r="AA9" s="266"/>
      <c r="AB9" s="266"/>
      <c r="AC9" s="267"/>
      <c r="AD9" s="268">
        <f t="shared" si="5"/>
        <v>2959.9899999999989</v>
      </c>
    </row>
    <row r="10" spans="1:30" ht="16" x14ac:dyDescent="0.2">
      <c r="A10" s="184">
        <v>43511</v>
      </c>
      <c r="B10" s="412" t="s">
        <v>225</v>
      </c>
      <c r="C10" s="282">
        <f t="shared" si="0"/>
        <v>0</v>
      </c>
      <c r="D10" s="283">
        <f t="shared" si="1"/>
        <v>12.39</v>
      </c>
      <c r="E10" s="288"/>
      <c r="F10" s="284"/>
      <c r="G10" s="321">
        <f t="shared" si="2"/>
        <v>0</v>
      </c>
      <c r="H10" s="285">
        <f t="shared" si="3"/>
        <v>24521.599999999999</v>
      </c>
      <c r="I10" s="125"/>
      <c r="J10" s="399"/>
      <c r="K10" s="400"/>
      <c r="L10" s="401"/>
      <c r="M10" s="402"/>
      <c r="N10" s="403"/>
      <c r="O10" s="404"/>
      <c r="P10" s="115">
        <f t="shared" si="7"/>
        <v>5699.3899999999994</v>
      </c>
      <c r="Q10" s="8"/>
      <c r="R10" s="254"/>
      <c r="S10" s="255"/>
      <c r="T10" s="256">
        <v>12.39</v>
      </c>
      <c r="U10" s="374"/>
      <c r="V10" s="290"/>
      <c r="W10" s="258"/>
      <c r="X10" s="115">
        <f t="shared" si="4"/>
        <v>15862.220000000001</v>
      </c>
      <c r="Y10" s="8"/>
      <c r="Z10" s="265"/>
      <c r="AA10" s="266"/>
      <c r="AB10" s="266"/>
      <c r="AC10" s="267"/>
      <c r="AD10" s="268">
        <f t="shared" si="5"/>
        <v>2959.9899999999989</v>
      </c>
    </row>
    <row r="11" spans="1:30" ht="16" x14ac:dyDescent="0.2">
      <c r="A11" s="184">
        <v>43515</v>
      </c>
      <c r="B11" s="412" t="s">
        <v>219</v>
      </c>
      <c r="C11" s="282">
        <f t="shared" si="0"/>
        <v>0</v>
      </c>
      <c r="D11" s="283">
        <f t="shared" si="1"/>
        <v>0</v>
      </c>
      <c r="E11" s="288"/>
      <c r="F11" s="284"/>
      <c r="G11" s="321">
        <f t="shared" si="2"/>
        <v>-10</v>
      </c>
      <c r="H11" s="285">
        <f t="shared" si="3"/>
        <v>24511.599999999999</v>
      </c>
      <c r="I11" s="125"/>
      <c r="J11" s="399">
        <v>-10</v>
      </c>
      <c r="K11" s="400"/>
      <c r="L11" s="401"/>
      <c r="M11" s="402"/>
      <c r="N11" s="403"/>
      <c r="O11" s="404"/>
      <c r="P11" s="115">
        <f t="shared" si="7"/>
        <v>5689.3899999999994</v>
      </c>
      <c r="Q11" s="8"/>
      <c r="R11" s="254"/>
      <c r="S11" s="255"/>
      <c r="T11" s="256"/>
      <c r="U11" s="374"/>
      <c r="V11" s="290"/>
      <c r="W11" s="257"/>
      <c r="X11" s="115">
        <f t="shared" si="4"/>
        <v>15862.220000000001</v>
      </c>
      <c r="Y11" s="8"/>
      <c r="Z11" s="265"/>
      <c r="AA11" s="266"/>
      <c r="AB11" s="266"/>
      <c r="AC11" s="267"/>
      <c r="AD11" s="268">
        <f t="shared" si="5"/>
        <v>2959.9899999999989</v>
      </c>
    </row>
    <row r="12" spans="1:30" ht="16" x14ac:dyDescent="0.2">
      <c r="A12" s="184">
        <v>43532</v>
      </c>
      <c r="B12" s="314" t="s">
        <v>266</v>
      </c>
      <c r="C12" s="282">
        <f t="shared" si="0"/>
        <v>399</v>
      </c>
      <c r="D12" s="283">
        <f t="shared" si="1"/>
        <v>0</v>
      </c>
      <c r="E12" s="288"/>
      <c r="F12" s="284"/>
      <c r="G12" s="321">
        <f t="shared" si="2"/>
        <v>0</v>
      </c>
      <c r="H12" s="285">
        <f t="shared" si="3"/>
        <v>24910.6</v>
      </c>
      <c r="I12" s="125"/>
      <c r="J12" s="399"/>
      <c r="K12" s="400"/>
      <c r="L12" s="401">
        <v>399</v>
      </c>
      <c r="M12" s="402"/>
      <c r="N12" s="403"/>
      <c r="O12" s="404"/>
      <c r="P12" s="115">
        <f t="shared" si="7"/>
        <v>6088.3899999999994</v>
      </c>
      <c r="Q12" s="8"/>
      <c r="R12" s="254"/>
      <c r="S12" s="255"/>
      <c r="T12" s="256"/>
      <c r="U12" s="374"/>
      <c r="V12" s="290"/>
      <c r="W12" s="257"/>
      <c r="X12" s="115">
        <f t="shared" si="4"/>
        <v>15862.220000000001</v>
      </c>
      <c r="Y12" s="8"/>
      <c r="Z12" s="265"/>
      <c r="AA12" s="266"/>
      <c r="AB12" s="266"/>
      <c r="AC12" s="267"/>
      <c r="AD12" s="268">
        <f t="shared" si="5"/>
        <v>2959.9899999999989</v>
      </c>
    </row>
    <row r="13" spans="1:30" ht="16" x14ac:dyDescent="0.2">
      <c r="A13" s="184">
        <v>43532</v>
      </c>
      <c r="B13" s="469" t="s">
        <v>220</v>
      </c>
      <c r="C13" s="282">
        <f t="shared" si="0"/>
        <v>0</v>
      </c>
      <c r="D13" s="283">
        <f t="shared" si="1"/>
        <v>0</v>
      </c>
      <c r="E13" s="288"/>
      <c r="F13" s="284"/>
      <c r="G13" s="321">
        <f t="shared" si="2"/>
        <v>-25.31</v>
      </c>
      <c r="H13" s="285">
        <f t="shared" si="3"/>
        <v>24885.289999999997</v>
      </c>
      <c r="I13" s="125"/>
      <c r="J13" s="470">
        <v>-25.31</v>
      </c>
      <c r="K13" s="400"/>
      <c r="L13" s="401"/>
      <c r="M13" s="402"/>
      <c r="N13" s="403"/>
      <c r="O13" s="404"/>
      <c r="P13" s="115">
        <f t="shared" si="7"/>
        <v>6063.079999999999</v>
      </c>
      <c r="Q13" s="8"/>
      <c r="R13" s="254"/>
      <c r="S13" s="255"/>
      <c r="T13" s="256"/>
      <c r="U13" s="374"/>
      <c r="V13" s="290"/>
      <c r="W13" s="257"/>
      <c r="X13" s="115">
        <f t="shared" si="4"/>
        <v>15862.220000000001</v>
      </c>
      <c r="Y13" s="8"/>
      <c r="Z13" s="265"/>
      <c r="AA13" s="266"/>
      <c r="AB13" s="266"/>
      <c r="AC13" s="267"/>
      <c r="AD13" s="268">
        <f t="shared" si="5"/>
        <v>2959.9899999999989</v>
      </c>
    </row>
    <row r="14" spans="1:30" ht="16" x14ac:dyDescent="0.2">
      <c r="A14" s="184">
        <v>43558</v>
      </c>
      <c r="B14" s="412" t="s">
        <v>235</v>
      </c>
      <c r="C14" s="282">
        <f t="shared" si="0"/>
        <v>200</v>
      </c>
      <c r="D14" s="283">
        <f t="shared" si="1"/>
        <v>0</v>
      </c>
      <c r="E14" s="288"/>
      <c r="F14" s="284"/>
      <c r="G14" s="321">
        <f t="shared" si="2"/>
        <v>0</v>
      </c>
      <c r="H14" s="285">
        <f t="shared" si="3"/>
        <v>25085.289999999997</v>
      </c>
      <c r="I14" s="125"/>
      <c r="J14" s="399"/>
      <c r="K14" s="400"/>
      <c r="L14" s="405">
        <v>200</v>
      </c>
      <c r="M14" s="406"/>
      <c r="N14" s="403"/>
      <c r="O14" s="404"/>
      <c r="P14" s="115">
        <f t="shared" si="7"/>
        <v>6263.079999999999</v>
      </c>
      <c r="Q14" s="8"/>
      <c r="R14" s="254"/>
      <c r="S14" s="255"/>
      <c r="T14" s="256"/>
      <c r="U14" s="374"/>
      <c r="V14" s="290"/>
      <c r="W14" s="257"/>
      <c r="X14" s="115">
        <f t="shared" si="4"/>
        <v>15862.220000000001</v>
      </c>
      <c r="Y14" s="8"/>
      <c r="Z14" s="265"/>
      <c r="AA14" s="266"/>
      <c r="AB14" s="266"/>
      <c r="AC14" s="267"/>
      <c r="AD14" s="268">
        <f t="shared" si="5"/>
        <v>2959.9899999999989</v>
      </c>
    </row>
    <row r="15" spans="1:30" ht="16" x14ac:dyDescent="0.2">
      <c r="A15" s="184">
        <v>43559</v>
      </c>
      <c r="B15" s="412" t="s">
        <v>221</v>
      </c>
      <c r="C15" s="282">
        <f t="shared" si="0"/>
        <v>0</v>
      </c>
      <c r="D15" s="283">
        <f t="shared" si="1"/>
        <v>0</v>
      </c>
      <c r="E15" s="288"/>
      <c r="F15" s="284"/>
      <c r="G15" s="321">
        <f t="shared" si="2"/>
        <v>-11.25</v>
      </c>
      <c r="H15" s="285">
        <f t="shared" si="3"/>
        <v>25074.039999999997</v>
      </c>
      <c r="I15" s="125"/>
      <c r="J15" s="399">
        <v>-11.25</v>
      </c>
      <c r="K15" s="400"/>
      <c r="L15" s="401"/>
      <c r="M15" s="402"/>
      <c r="N15" s="403"/>
      <c r="O15" s="404"/>
      <c r="P15" s="115">
        <f t="shared" si="7"/>
        <v>6251.829999999999</v>
      </c>
      <c r="Q15" s="8"/>
      <c r="R15" s="254"/>
      <c r="S15" s="255"/>
      <c r="T15" s="256"/>
      <c r="U15" s="374"/>
      <c r="V15" s="290"/>
      <c r="W15" s="257"/>
      <c r="X15" s="115">
        <f t="shared" si="4"/>
        <v>15862.220000000001</v>
      </c>
      <c r="Y15" s="8"/>
      <c r="Z15" s="265"/>
      <c r="AA15" s="266"/>
      <c r="AB15" s="266"/>
      <c r="AC15" s="267"/>
      <c r="AD15" s="268">
        <f t="shared" si="5"/>
        <v>2959.9899999999989</v>
      </c>
    </row>
    <row r="16" spans="1:30" ht="16" x14ac:dyDescent="0.2">
      <c r="A16" s="184">
        <v>43560</v>
      </c>
      <c r="B16" s="314" t="s">
        <v>239</v>
      </c>
      <c r="C16" s="282">
        <f t="shared" si="0"/>
        <v>100</v>
      </c>
      <c r="D16" s="283">
        <f t="shared" si="1"/>
        <v>0</v>
      </c>
      <c r="E16" s="288"/>
      <c r="F16" s="284"/>
      <c r="G16" s="321">
        <f t="shared" si="2"/>
        <v>0</v>
      </c>
      <c r="H16" s="285">
        <f t="shared" si="3"/>
        <v>25174.039999999997</v>
      </c>
      <c r="I16" s="125"/>
      <c r="J16" s="399"/>
      <c r="K16" s="400"/>
      <c r="L16" s="401">
        <v>100</v>
      </c>
      <c r="M16" s="402"/>
      <c r="N16" s="403"/>
      <c r="O16" s="404"/>
      <c r="P16" s="115">
        <f t="shared" si="7"/>
        <v>6351.829999999999</v>
      </c>
      <c r="Q16" s="8"/>
      <c r="R16" s="254"/>
      <c r="S16" s="255"/>
      <c r="T16" s="256"/>
      <c r="U16" s="374"/>
      <c r="V16" s="290"/>
      <c r="W16" s="257"/>
      <c r="X16" s="115">
        <f t="shared" si="4"/>
        <v>15862.220000000001</v>
      </c>
      <c r="Y16" s="8"/>
      <c r="Z16" s="265"/>
      <c r="AA16" s="266"/>
      <c r="AB16" s="266"/>
      <c r="AC16" s="267"/>
      <c r="AD16" s="268">
        <f t="shared" si="5"/>
        <v>2959.9899999999989</v>
      </c>
    </row>
    <row r="17" spans="1:30" ht="16" x14ac:dyDescent="0.2">
      <c r="A17" s="184">
        <v>43594</v>
      </c>
      <c r="B17" s="412" t="s">
        <v>225</v>
      </c>
      <c r="C17" s="282">
        <f t="shared" si="0"/>
        <v>0</v>
      </c>
      <c r="D17" s="283">
        <f t="shared" si="1"/>
        <v>11.1</v>
      </c>
      <c r="E17" s="288"/>
      <c r="F17" s="284"/>
      <c r="G17" s="321">
        <f t="shared" si="2"/>
        <v>0</v>
      </c>
      <c r="H17" s="285">
        <f t="shared" si="3"/>
        <v>25185.139999999996</v>
      </c>
      <c r="I17" s="125"/>
      <c r="J17" s="399"/>
      <c r="K17" s="400"/>
      <c r="L17" s="401"/>
      <c r="M17" s="402"/>
      <c r="N17" s="403"/>
      <c r="O17" s="404"/>
      <c r="P17" s="115">
        <f t="shared" si="7"/>
        <v>6351.829999999999</v>
      </c>
      <c r="Q17" s="8"/>
      <c r="R17" s="254"/>
      <c r="S17" s="255"/>
      <c r="T17" s="256">
        <v>11.1</v>
      </c>
      <c r="U17" s="374"/>
      <c r="V17" s="290"/>
      <c r="W17" s="257"/>
      <c r="X17" s="115">
        <f t="shared" si="4"/>
        <v>15873.320000000002</v>
      </c>
      <c r="Y17" s="8"/>
      <c r="Z17" s="265"/>
      <c r="AA17" s="266"/>
      <c r="AB17" s="266"/>
      <c r="AC17" s="267"/>
      <c r="AD17" s="268">
        <f t="shared" si="5"/>
        <v>2959.9899999999989</v>
      </c>
    </row>
    <row r="18" spans="1:30" ht="16" x14ac:dyDescent="0.2">
      <c r="A18" s="184">
        <v>43565</v>
      </c>
      <c r="B18" s="416" t="s">
        <v>222</v>
      </c>
      <c r="C18" s="282">
        <f t="shared" si="0"/>
        <v>0</v>
      </c>
      <c r="D18" s="283">
        <f t="shared" si="1"/>
        <v>0</v>
      </c>
      <c r="E18" s="288"/>
      <c r="F18" s="284"/>
      <c r="G18" s="321">
        <f t="shared" si="2"/>
        <v>-43.99</v>
      </c>
      <c r="H18" s="285">
        <f t="shared" si="3"/>
        <v>25141.149999999994</v>
      </c>
      <c r="I18" s="125"/>
      <c r="J18" s="399">
        <v>-43.99</v>
      </c>
      <c r="K18" s="400"/>
      <c r="L18" s="405"/>
      <c r="M18" s="406"/>
      <c r="N18" s="403"/>
      <c r="O18" s="404"/>
      <c r="P18" s="115">
        <f t="shared" si="7"/>
        <v>6307.8399999999992</v>
      </c>
      <c r="Q18" s="8"/>
      <c r="R18" s="254"/>
      <c r="S18" s="255"/>
      <c r="T18" s="256"/>
      <c r="U18" s="374"/>
      <c r="V18" s="290"/>
      <c r="W18" s="257"/>
      <c r="X18" s="115">
        <f t="shared" si="4"/>
        <v>15873.320000000002</v>
      </c>
      <c r="Y18" s="8"/>
      <c r="Z18" s="265"/>
      <c r="AA18" s="266"/>
      <c r="AB18" s="266"/>
      <c r="AC18" s="267"/>
      <c r="AD18" s="268">
        <f t="shared" si="5"/>
        <v>2959.9899999999989</v>
      </c>
    </row>
    <row r="19" spans="1:30" ht="16" x14ac:dyDescent="0.2">
      <c r="A19" s="184">
        <v>43572</v>
      </c>
      <c r="B19" s="411" t="s">
        <v>227</v>
      </c>
      <c r="C19" s="282">
        <f t="shared" si="0"/>
        <v>0</v>
      </c>
      <c r="D19" s="283">
        <f t="shared" si="1"/>
        <v>0</v>
      </c>
      <c r="E19" s="288"/>
      <c r="F19" s="284"/>
      <c r="G19" s="321">
        <f t="shared" si="2"/>
        <v>-20</v>
      </c>
      <c r="H19" s="285">
        <f t="shared" si="3"/>
        <v>25121.149999999994</v>
      </c>
      <c r="I19" s="125"/>
      <c r="J19" s="408">
        <v>-20</v>
      </c>
      <c r="K19" s="400"/>
      <c r="L19" s="401"/>
      <c r="M19" s="402"/>
      <c r="N19" s="403"/>
      <c r="O19" s="404"/>
      <c r="P19" s="115">
        <f t="shared" si="7"/>
        <v>6287.8399999999992</v>
      </c>
      <c r="Q19" s="8"/>
      <c r="R19" s="254"/>
      <c r="S19" s="255"/>
      <c r="T19" s="256"/>
      <c r="U19" s="374"/>
      <c r="V19" s="290"/>
      <c r="W19" s="257"/>
      <c r="X19" s="115">
        <f t="shared" ref="X19:X28" si="8">X18+SUM(R19:W19)</f>
        <v>15873.320000000002</v>
      </c>
      <c r="Y19" s="8"/>
      <c r="Z19" s="265"/>
      <c r="AA19" s="266"/>
      <c r="AB19" s="266"/>
      <c r="AC19" s="267"/>
      <c r="AD19" s="268">
        <f t="shared" si="5"/>
        <v>2959.9899999999989</v>
      </c>
    </row>
    <row r="20" spans="1:30" ht="16" x14ac:dyDescent="0.2">
      <c r="A20" s="310">
        <v>43578</v>
      </c>
      <c r="B20" s="415" t="s">
        <v>223</v>
      </c>
      <c r="C20" s="282">
        <f t="shared" si="0"/>
        <v>0</v>
      </c>
      <c r="D20" s="283">
        <f t="shared" si="1"/>
        <v>0</v>
      </c>
      <c r="E20" s="288"/>
      <c r="F20" s="284"/>
      <c r="G20" s="321">
        <f t="shared" si="2"/>
        <v>-750</v>
      </c>
      <c r="H20" s="285">
        <f t="shared" si="3"/>
        <v>24371.149999999994</v>
      </c>
      <c r="I20" s="125"/>
      <c r="J20" s="408">
        <v>-750</v>
      </c>
      <c r="K20" s="400"/>
      <c r="L20" s="401"/>
      <c r="M20" s="402"/>
      <c r="N20" s="403"/>
      <c r="O20" s="404"/>
      <c r="P20" s="115">
        <f t="shared" si="7"/>
        <v>5537.8399999999992</v>
      </c>
      <c r="Q20" s="8"/>
      <c r="R20" s="254"/>
      <c r="S20" s="255"/>
      <c r="T20" s="256"/>
      <c r="U20" s="374"/>
      <c r="V20" s="290"/>
      <c r="W20" s="257"/>
      <c r="X20" s="115">
        <f t="shared" si="8"/>
        <v>15873.320000000002</v>
      </c>
      <c r="Y20" s="8"/>
      <c r="Z20" s="265"/>
      <c r="AA20" s="266"/>
      <c r="AB20" s="266"/>
      <c r="AC20" s="267"/>
      <c r="AD20" s="268">
        <f t="shared" si="5"/>
        <v>2959.9899999999989</v>
      </c>
    </row>
    <row r="21" spans="1:30" ht="16" x14ac:dyDescent="0.2">
      <c r="A21" s="310">
        <v>43606</v>
      </c>
      <c r="B21" s="314" t="s">
        <v>239</v>
      </c>
      <c r="C21" s="282">
        <f t="shared" si="0"/>
        <v>170</v>
      </c>
      <c r="D21" s="283">
        <f t="shared" si="1"/>
        <v>0</v>
      </c>
      <c r="E21" s="288"/>
      <c r="F21" s="284"/>
      <c r="G21" s="321">
        <f t="shared" si="2"/>
        <v>0</v>
      </c>
      <c r="H21" s="285">
        <f t="shared" si="3"/>
        <v>24541.149999999994</v>
      </c>
      <c r="I21" s="125"/>
      <c r="J21" s="408"/>
      <c r="K21" s="400"/>
      <c r="L21" s="405">
        <v>170</v>
      </c>
      <c r="M21" s="406"/>
      <c r="N21" s="403"/>
      <c r="O21" s="404"/>
      <c r="P21" s="115">
        <f t="shared" si="7"/>
        <v>5707.8399999999992</v>
      </c>
      <c r="Q21" s="8"/>
      <c r="R21" s="254"/>
      <c r="S21" s="255"/>
      <c r="T21" s="256"/>
      <c r="U21" s="374"/>
      <c r="V21" s="290"/>
      <c r="W21" s="257"/>
      <c r="X21" s="115">
        <f t="shared" si="4"/>
        <v>15873.320000000002</v>
      </c>
      <c r="Y21" s="8"/>
      <c r="Z21" s="265"/>
      <c r="AA21" s="266"/>
      <c r="AB21" s="266"/>
      <c r="AC21" s="267"/>
      <c r="AD21" s="268">
        <f t="shared" si="5"/>
        <v>2959.9899999999989</v>
      </c>
    </row>
    <row r="22" spans="1:30" ht="16" x14ac:dyDescent="0.2">
      <c r="A22" s="310">
        <v>43626</v>
      </c>
      <c r="B22" s="413" t="s">
        <v>224</v>
      </c>
      <c r="C22" s="282">
        <f t="shared" si="0"/>
        <v>0</v>
      </c>
      <c r="D22" s="283">
        <f t="shared" si="1"/>
        <v>0</v>
      </c>
      <c r="E22" s="288"/>
      <c r="F22" s="284"/>
      <c r="G22" s="321">
        <f t="shared" si="2"/>
        <v>-62.92</v>
      </c>
      <c r="H22" s="285">
        <f t="shared" si="3"/>
        <v>24478.229999999996</v>
      </c>
      <c r="I22" s="124"/>
      <c r="J22" s="408">
        <v>-62.92</v>
      </c>
      <c r="K22" s="400"/>
      <c r="L22" s="401"/>
      <c r="M22" s="402"/>
      <c r="N22" s="403"/>
      <c r="O22" s="404"/>
      <c r="P22" s="115">
        <f t="shared" si="7"/>
        <v>5644.9199999999992</v>
      </c>
      <c r="Q22" s="8"/>
      <c r="R22" s="254"/>
      <c r="S22" s="255"/>
      <c r="T22" s="256"/>
      <c r="U22" s="374"/>
      <c r="V22" s="290"/>
      <c r="W22" s="257"/>
      <c r="X22" s="115">
        <f t="shared" si="8"/>
        <v>15873.320000000002</v>
      </c>
      <c r="Y22" s="8"/>
      <c r="Z22" s="265"/>
      <c r="AA22" s="266"/>
      <c r="AB22" s="266"/>
      <c r="AC22" s="267"/>
      <c r="AD22" s="268">
        <f>AD19+SUM(Z22:AC22)</f>
        <v>2959.9899999999989</v>
      </c>
    </row>
    <row r="23" spans="1:30" ht="16" x14ac:dyDescent="0.2">
      <c r="A23" s="310">
        <v>43647</v>
      </c>
      <c r="B23" s="414" t="s">
        <v>228</v>
      </c>
      <c r="C23" s="282">
        <f t="shared" si="0"/>
        <v>0</v>
      </c>
      <c r="D23" s="283">
        <f t="shared" si="1"/>
        <v>0</v>
      </c>
      <c r="E23" s="288"/>
      <c r="F23" s="284"/>
      <c r="G23" s="321">
        <f t="shared" si="2"/>
        <v>-233.35</v>
      </c>
      <c r="H23" s="285">
        <f t="shared" si="3"/>
        <v>24244.879999999997</v>
      </c>
      <c r="I23" s="125"/>
      <c r="J23" s="408">
        <v>-233.35</v>
      </c>
      <c r="K23" s="400"/>
      <c r="L23" s="401"/>
      <c r="M23" s="402"/>
      <c r="N23" s="403"/>
      <c r="O23" s="404"/>
      <c r="P23" s="115">
        <f t="shared" si="7"/>
        <v>5411.5699999999988</v>
      </c>
      <c r="Q23" s="8"/>
      <c r="R23" s="254"/>
      <c r="S23" s="255"/>
      <c r="T23" s="256"/>
      <c r="U23" s="374"/>
      <c r="V23" s="290"/>
      <c r="W23" s="257"/>
      <c r="X23" s="115">
        <f t="shared" si="8"/>
        <v>15873.320000000002</v>
      </c>
      <c r="Y23" s="8"/>
      <c r="Z23" s="265"/>
      <c r="AA23" s="266"/>
      <c r="AB23" s="266"/>
      <c r="AC23" s="267"/>
      <c r="AD23" s="268">
        <f t="shared" ref="AD23:AD26" si="9">AD22+SUM(Z23:AC23)</f>
        <v>2959.9899999999989</v>
      </c>
    </row>
    <row r="24" spans="1:30" ht="16" x14ac:dyDescent="0.2">
      <c r="A24" s="310">
        <v>43651</v>
      </c>
      <c r="B24" s="469" t="s">
        <v>220</v>
      </c>
      <c r="C24" s="282">
        <f t="shared" si="0"/>
        <v>0</v>
      </c>
      <c r="D24" s="283">
        <f t="shared" si="1"/>
        <v>0</v>
      </c>
      <c r="E24" s="288"/>
      <c r="F24" s="284"/>
      <c r="G24" s="321">
        <f t="shared" si="2"/>
        <v>-23.88</v>
      </c>
      <c r="H24" s="285">
        <f t="shared" si="3"/>
        <v>24220.999999999996</v>
      </c>
      <c r="I24" s="125"/>
      <c r="J24" s="470">
        <v>-23.88</v>
      </c>
      <c r="K24" s="400"/>
      <c r="L24" s="401"/>
      <c r="M24" s="402"/>
      <c r="N24" s="403"/>
      <c r="O24" s="404"/>
      <c r="P24" s="115">
        <f t="shared" si="7"/>
        <v>5387.6899999999987</v>
      </c>
      <c r="Q24" s="8"/>
      <c r="R24" s="254"/>
      <c r="S24" s="255"/>
      <c r="T24" s="256"/>
      <c r="U24" s="374"/>
      <c r="V24" s="290"/>
      <c r="W24" s="257"/>
      <c r="X24" s="115">
        <f t="shared" si="8"/>
        <v>15873.320000000002</v>
      </c>
      <c r="Y24" s="8"/>
      <c r="Z24" s="265"/>
      <c r="AA24" s="266"/>
      <c r="AB24" s="266"/>
      <c r="AC24" s="267"/>
      <c r="AD24" s="268">
        <f t="shared" si="9"/>
        <v>2959.9899999999989</v>
      </c>
    </row>
    <row r="25" spans="1:30" ht="16" x14ac:dyDescent="0.2">
      <c r="A25" s="310">
        <v>43664</v>
      </c>
      <c r="B25" s="314" t="s">
        <v>239</v>
      </c>
      <c r="C25" s="282">
        <f t="shared" si="0"/>
        <v>94.38</v>
      </c>
      <c r="D25" s="283">
        <f t="shared" si="1"/>
        <v>0</v>
      </c>
      <c r="E25" s="288"/>
      <c r="F25" s="284"/>
      <c r="G25" s="321">
        <f t="shared" si="2"/>
        <v>0</v>
      </c>
      <c r="H25" s="285">
        <f t="shared" si="3"/>
        <v>24315.379999999997</v>
      </c>
      <c r="I25" s="125"/>
      <c r="J25" s="408"/>
      <c r="K25" s="400"/>
      <c r="L25" s="401">
        <v>94.38</v>
      </c>
      <c r="M25" s="402"/>
      <c r="N25" s="403"/>
      <c r="O25" s="404"/>
      <c r="P25" s="115">
        <f t="shared" ref="P25:P27" si="10">P24+SUM(J25:O25)</f>
        <v>5482.0699999999988</v>
      </c>
      <c r="Q25" s="8"/>
      <c r="R25" s="254"/>
      <c r="S25" s="255"/>
      <c r="T25" s="256"/>
      <c r="U25" s="374"/>
      <c r="V25" s="290"/>
      <c r="W25" s="257"/>
      <c r="X25" s="115">
        <f t="shared" si="8"/>
        <v>15873.320000000002</v>
      </c>
      <c r="Y25" s="8"/>
      <c r="Z25" s="265"/>
      <c r="AA25" s="266"/>
      <c r="AB25" s="266"/>
      <c r="AC25" s="267"/>
      <c r="AD25" s="268">
        <f t="shared" si="9"/>
        <v>2959.9899999999989</v>
      </c>
    </row>
    <row r="26" spans="1:30" ht="16" x14ac:dyDescent="0.2">
      <c r="A26" s="310">
        <v>43668</v>
      </c>
      <c r="B26" s="417" t="s">
        <v>232</v>
      </c>
      <c r="C26" s="282">
        <f t="shared" si="0"/>
        <v>181.37</v>
      </c>
      <c r="D26" s="283">
        <f t="shared" si="1"/>
        <v>0</v>
      </c>
      <c r="E26" s="288"/>
      <c r="F26" s="284"/>
      <c r="G26" s="321">
        <f t="shared" si="2"/>
        <v>0</v>
      </c>
      <c r="H26" s="285">
        <f t="shared" si="3"/>
        <v>24496.749999999996</v>
      </c>
      <c r="I26" s="125"/>
      <c r="J26" s="408"/>
      <c r="K26" s="400"/>
      <c r="L26" s="401">
        <v>181.37</v>
      </c>
      <c r="M26" s="402"/>
      <c r="N26" s="403"/>
      <c r="O26" s="404"/>
      <c r="P26" s="115">
        <f t="shared" si="10"/>
        <v>5663.4399999999987</v>
      </c>
      <c r="Q26" s="8"/>
      <c r="R26" s="254"/>
      <c r="S26" s="255"/>
      <c r="T26" s="256"/>
      <c r="U26" s="374"/>
      <c r="V26" s="290"/>
      <c r="W26" s="257"/>
      <c r="X26" s="115">
        <f t="shared" si="8"/>
        <v>15873.320000000002</v>
      </c>
      <c r="Y26" s="8"/>
      <c r="Z26" s="265"/>
      <c r="AA26" s="266"/>
      <c r="AB26" s="266"/>
      <c r="AC26" s="267"/>
      <c r="AD26" s="268">
        <f t="shared" si="9"/>
        <v>2959.9899999999989</v>
      </c>
    </row>
    <row r="27" spans="1:30" ht="16" x14ac:dyDescent="0.2">
      <c r="A27" s="310">
        <v>43676</v>
      </c>
      <c r="B27" s="410" t="s">
        <v>228</v>
      </c>
      <c r="C27" s="282">
        <f t="shared" si="0"/>
        <v>0</v>
      </c>
      <c r="D27" s="283">
        <f t="shared" si="1"/>
        <v>0</v>
      </c>
      <c r="E27" s="288"/>
      <c r="F27" s="284"/>
      <c r="G27" s="321">
        <f t="shared" si="2"/>
        <v>-125.73</v>
      </c>
      <c r="H27" s="285">
        <f t="shared" si="3"/>
        <v>24371.019999999997</v>
      </c>
      <c r="I27" s="125"/>
      <c r="J27" s="409">
        <v>-125.73</v>
      </c>
      <c r="K27" s="400"/>
      <c r="L27" s="401"/>
      <c r="M27" s="402"/>
      <c r="N27" s="403"/>
      <c r="O27" s="404"/>
      <c r="P27" s="115">
        <f t="shared" si="10"/>
        <v>5537.7099999999991</v>
      </c>
      <c r="Q27" s="8"/>
      <c r="R27" s="254"/>
      <c r="S27" s="255"/>
      <c r="T27" s="256"/>
      <c r="U27" s="374"/>
      <c r="V27" s="290"/>
      <c r="W27" s="257"/>
      <c r="X27" s="115">
        <f t="shared" si="8"/>
        <v>15873.320000000002</v>
      </c>
      <c r="Y27" s="8"/>
      <c r="Z27" s="265"/>
      <c r="AA27" s="266"/>
      <c r="AB27" s="266"/>
      <c r="AC27" s="267"/>
      <c r="AD27" s="268">
        <f t="shared" si="5"/>
        <v>2959.9899999999989</v>
      </c>
    </row>
    <row r="28" spans="1:30" ht="16" x14ac:dyDescent="0.2">
      <c r="A28" s="310">
        <v>43686</v>
      </c>
      <c r="B28" s="418" t="s">
        <v>225</v>
      </c>
      <c r="C28" s="282">
        <f t="shared" si="0"/>
        <v>0</v>
      </c>
      <c r="D28" s="283">
        <f t="shared" si="1"/>
        <v>6.94</v>
      </c>
      <c r="E28" s="288"/>
      <c r="F28" s="284"/>
      <c r="G28" s="321">
        <f t="shared" si="2"/>
        <v>0</v>
      </c>
      <c r="H28" s="285">
        <f t="shared" si="3"/>
        <v>24377.959999999995</v>
      </c>
      <c r="I28" s="125"/>
      <c r="J28" s="399"/>
      <c r="K28" s="400"/>
      <c r="L28" s="401"/>
      <c r="M28" s="402"/>
      <c r="N28" s="403"/>
      <c r="O28" s="404"/>
      <c r="P28" s="115">
        <f t="shared" si="7"/>
        <v>5537.7099999999991</v>
      </c>
      <c r="Q28" s="8"/>
      <c r="R28" s="254"/>
      <c r="S28" s="255"/>
      <c r="T28" s="256">
        <v>6.94</v>
      </c>
      <c r="U28" s="374"/>
      <c r="V28" s="290"/>
      <c r="W28" s="257"/>
      <c r="X28" s="115">
        <f t="shared" si="8"/>
        <v>15880.260000000002</v>
      </c>
      <c r="Y28" s="8"/>
      <c r="Z28" s="265"/>
      <c r="AA28" s="266"/>
      <c r="AB28" s="266"/>
      <c r="AC28" s="267"/>
      <c r="AD28" s="268">
        <f t="shared" si="5"/>
        <v>2959.9899999999989</v>
      </c>
    </row>
    <row r="29" spans="1:30" ht="16" x14ac:dyDescent="0.2">
      <c r="A29" s="310">
        <v>43692</v>
      </c>
      <c r="B29" s="412" t="s">
        <v>235</v>
      </c>
      <c r="C29" s="282">
        <f t="shared" si="0"/>
        <v>200</v>
      </c>
      <c r="D29" s="283">
        <f t="shared" si="1"/>
        <v>0</v>
      </c>
      <c r="E29" s="288"/>
      <c r="F29" s="284"/>
      <c r="G29" s="321">
        <f t="shared" si="2"/>
        <v>0</v>
      </c>
      <c r="H29" s="285">
        <f t="shared" si="3"/>
        <v>24577.959999999995</v>
      </c>
      <c r="I29" s="125"/>
      <c r="J29" s="407"/>
      <c r="K29" s="400"/>
      <c r="L29" s="401">
        <v>200</v>
      </c>
      <c r="M29" s="402"/>
      <c r="N29" s="403"/>
      <c r="O29" s="404"/>
      <c r="P29" s="115">
        <f t="shared" ref="P29:P32" si="11">P28+SUM(J29:O29)</f>
        <v>5737.7099999999991</v>
      </c>
      <c r="Q29" s="8"/>
      <c r="R29" s="254"/>
      <c r="S29" s="255"/>
      <c r="T29" s="256"/>
      <c r="U29" s="374"/>
      <c r="V29" s="290"/>
      <c r="W29" s="257"/>
      <c r="X29" s="115">
        <f t="shared" ref="X29:X32" si="12">X28+SUM(R29:W29)</f>
        <v>15880.260000000002</v>
      </c>
      <c r="Y29" s="8"/>
      <c r="Z29" s="265"/>
      <c r="AA29" s="266"/>
      <c r="AB29" s="266"/>
      <c r="AC29" s="267"/>
      <c r="AD29" s="268">
        <f t="shared" si="5"/>
        <v>2959.9899999999989</v>
      </c>
    </row>
    <row r="30" spans="1:30" ht="16" x14ac:dyDescent="0.2">
      <c r="A30" s="310">
        <v>43700</v>
      </c>
      <c r="B30" s="314" t="s">
        <v>239</v>
      </c>
      <c r="C30" s="282">
        <f t="shared" si="0"/>
        <v>50</v>
      </c>
      <c r="D30" s="283">
        <f t="shared" si="1"/>
        <v>0</v>
      </c>
      <c r="E30" s="288"/>
      <c r="F30" s="284"/>
      <c r="G30" s="321">
        <f t="shared" si="2"/>
        <v>0</v>
      </c>
      <c r="H30" s="285">
        <f t="shared" si="3"/>
        <v>24627.959999999995</v>
      </c>
      <c r="I30" s="125"/>
      <c r="J30" s="399"/>
      <c r="K30" s="400"/>
      <c r="L30" s="401">
        <v>50</v>
      </c>
      <c r="M30" s="402"/>
      <c r="N30" s="403"/>
      <c r="O30" s="404"/>
      <c r="P30" s="115">
        <f t="shared" si="11"/>
        <v>5787.7099999999991</v>
      </c>
      <c r="Q30" s="8"/>
      <c r="R30" s="254"/>
      <c r="S30" s="255"/>
      <c r="T30" s="256"/>
      <c r="U30" s="374"/>
      <c r="V30" s="290"/>
      <c r="W30" s="257"/>
      <c r="X30" s="115">
        <f t="shared" si="12"/>
        <v>15880.260000000002</v>
      </c>
      <c r="Y30" s="8"/>
      <c r="Z30" s="265"/>
      <c r="AA30" s="266"/>
      <c r="AB30" s="266"/>
      <c r="AC30" s="267"/>
      <c r="AD30" s="268">
        <f t="shared" si="5"/>
        <v>2959.9899999999989</v>
      </c>
    </row>
    <row r="31" spans="1:30" ht="16" x14ac:dyDescent="0.2">
      <c r="A31" s="310">
        <v>43781</v>
      </c>
      <c r="B31" s="419" t="s">
        <v>225</v>
      </c>
      <c r="C31" s="282">
        <f t="shared" si="0"/>
        <v>0</v>
      </c>
      <c r="D31" s="283">
        <f t="shared" si="1"/>
        <v>12.37</v>
      </c>
      <c r="E31" s="288"/>
      <c r="F31" s="284"/>
      <c r="G31" s="321">
        <f t="shared" si="2"/>
        <v>0</v>
      </c>
      <c r="H31" s="285">
        <f t="shared" si="3"/>
        <v>24640.329999999994</v>
      </c>
      <c r="I31" s="125"/>
      <c r="J31" s="407"/>
      <c r="K31" s="400"/>
      <c r="L31" s="401"/>
      <c r="M31" s="402"/>
      <c r="N31" s="403"/>
      <c r="O31" s="404"/>
      <c r="P31" s="115">
        <f t="shared" si="11"/>
        <v>5787.7099999999991</v>
      </c>
      <c r="Q31" s="8"/>
      <c r="R31" s="254"/>
      <c r="S31" s="255"/>
      <c r="T31" s="256">
        <v>12.37</v>
      </c>
      <c r="U31" s="374"/>
      <c r="V31" s="290"/>
      <c r="W31" s="257"/>
      <c r="X31" s="115">
        <f t="shared" si="12"/>
        <v>15892.630000000003</v>
      </c>
      <c r="Y31" s="8"/>
      <c r="Z31" s="265"/>
      <c r="AA31" s="266"/>
      <c r="AB31" s="266"/>
      <c r="AC31" s="267"/>
      <c r="AD31" s="268">
        <f t="shared" si="5"/>
        <v>2959.9899999999989</v>
      </c>
    </row>
    <row r="32" spans="1:30" ht="27" customHeight="1" x14ac:dyDescent="0.2">
      <c r="A32" s="310">
        <v>43784</v>
      </c>
      <c r="B32" s="418" t="s">
        <v>226</v>
      </c>
      <c r="C32" s="282">
        <f t="shared" si="0"/>
        <v>0</v>
      </c>
      <c r="D32" s="283">
        <f t="shared" si="1"/>
        <v>0</v>
      </c>
      <c r="E32" s="288"/>
      <c r="F32" s="284"/>
      <c r="G32" s="321">
        <f t="shared" si="2"/>
        <v>-1100</v>
      </c>
      <c r="H32" s="285">
        <f t="shared" si="3"/>
        <v>23540.329999999994</v>
      </c>
      <c r="I32" s="125"/>
      <c r="J32" s="399">
        <v>-1100</v>
      </c>
      <c r="K32" s="400"/>
      <c r="L32" s="401"/>
      <c r="M32" s="402"/>
      <c r="N32" s="403"/>
      <c r="O32" s="404"/>
      <c r="P32" s="115">
        <f t="shared" si="11"/>
        <v>4687.7099999999991</v>
      </c>
      <c r="Q32" s="8"/>
      <c r="R32" s="254"/>
      <c r="S32" s="255"/>
      <c r="T32" s="256"/>
      <c r="U32" s="374"/>
      <c r="V32" s="290"/>
      <c r="W32" s="257"/>
      <c r="X32" s="115">
        <f t="shared" si="12"/>
        <v>15892.630000000003</v>
      </c>
      <c r="Y32" s="8"/>
      <c r="Z32" s="265"/>
      <c r="AA32" s="266"/>
      <c r="AB32" s="266"/>
      <c r="AC32" s="267"/>
      <c r="AD32" s="268">
        <f t="shared" si="5"/>
        <v>2959.9899999999989</v>
      </c>
    </row>
    <row r="33" spans="1:30" ht="28.5" customHeight="1" x14ac:dyDescent="0.2">
      <c r="A33" s="310">
        <v>43801</v>
      </c>
      <c r="B33" s="418" t="s">
        <v>238</v>
      </c>
      <c r="C33" s="282">
        <f t="shared" si="0"/>
        <v>0</v>
      </c>
      <c r="D33" s="283">
        <f t="shared" si="1"/>
        <v>0</v>
      </c>
      <c r="E33" s="288"/>
      <c r="F33" s="284"/>
      <c r="G33" s="321">
        <f t="shared" si="2"/>
        <v>-457.23</v>
      </c>
      <c r="H33" s="285">
        <f t="shared" si="3"/>
        <v>23083.099999999995</v>
      </c>
      <c r="I33" s="125"/>
      <c r="J33" s="420">
        <v>-457.23</v>
      </c>
      <c r="K33" s="400"/>
      <c r="L33" s="401"/>
      <c r="M33" s="402"/>
      <c r="N33" s="403"/>
      <c r="O33" s="404"/>
      <c r="P33" s="115">
        <f t="shared" ref="P33:P34" si="13">P32+SUM(J33:O33)</f>
        <v>4230.4799999999996</v>
      </c>
      <c r="Q33" s="8"/>
      <c r="R33" s="254"/>
      <c r="S33" s="255"/>
      <c r="T33" s="256"/>
      <c r="U33" s="374"/>
      <c r="V33" s="290"/>
      <c r="W33" s="257"/>
      <c r="X33" s="115">
        <f t="shared" ref="X33:X34" si="14">X32+SUM(R33:W33)</f>
        <v>15892.630000000003</v>
      </c>
      <c r="Y33" s="8"/>
      <c r="Z33" s="265"/>
      <c r="AA33" s="266"/>
      <c r="AB33" s="266"/>
      <c r="AC33" s="267"/>
      <c r="AD33" s="268">
        <f t="shared" si="5"/>
        <v>2959.9899999999989</v>
      </c>
    </row>
    <row r="34" spans="1:30" ht="17" thickBot="1" x14ac:dyDescent="0.25">
      <c r="A34" s="310">
        <v>43815</v>
      </c>
      <c r="B34" s="314" t="s">
        <v>239</v>
      </c>
      <c r="C34" s="421">
        <f t="shared" si="0"/>
        <v>175</v>
      </c>
      <c r="D34" s="422">
        <f t="shared" si="1"/>
        <v>0</v>
      </c>
      <c r="E34" s="325"/>
      <c r="F34" s="423"/>
      <c r="G34" s="322" t="str">
        <f t="shared" si="2"/>
        <v xml:space="preserve"> </v>
      </c>
      <c r="H34" s="424">
        <f t="shared" si="3"/>
        <v>23258.099999999995</v>
      </c>
      <c r="I34" s="125"/>
      <c r="J34" s="425" t="s">
        <v>0</v>
      </c>
      <c r="K34" s="426"/>
      <c r="L34" s="427">
        <v>175</v>
      </c>
      <c r="M34" s="428"/>
      <c r="N34" s="429"/>
      <c r="O34" s="430"/>
      <c r="P34" s="120">
        <f t="shared" si="13"/>
        <v>4405.4799999999996</v>
      </c>
      <c r="Q34" s="8"/>
      <c r="R34" s="254"/>
      <c r="S34" s="255"/>
      <c r="T34" s="256"/>
      <c r="U34" s="374"/>
      <c r="V34" s="290"/>
      <c r="W34" s="257"/>
      <c r="X34" s="115">
        <f t="shared" si="14"/>
        <v>15892.630000000003</v>
      </c>
      <c r="Y34" s="8"/>
      <c r="Z34" s="265"/>
      <c r="AA34" s="266"/>
      <c r="AB34" s="266"/>
      <c r="AC34" s="267"/>
      <c r="AD34" s="268">
        <f t="shared" si="5"/>
        <v>2959.9899999999989</v>
      </c>
    </row>
    <row r="35" spans="1:30" ht="27" thickTop="1" x14ac:dyDescent="0.2">
      <c r="A35" s="44" t="s">
        <v>240</v>
      </c>
      <c r="B35" s="106"/>
      <c r="C35" s="327">
        <f>SUM(C6:C34)</f>
        <v>4519.75</v>
      </c>
      <c r="D35" s="328">
        <f>SUM(D6:D34)</f>
        <v>292.8</v>
      </c>
      <c r="E35" s="329">
        <f>SUM(E6:E34)</f>
        <v>0</v>
      </c>
      <c r="F35" s="330">
        <f>SUM(F6:F34)</f>
        <v>0</v>
      </c>
      <c r="G35" s="331">
        <f>SUM(G6:G34)</f>
        <v>-2863.6600000000003</v>
      </c>
      <c r="H35" s="332"/>
      <c r="I35" s="152"/>
      <c r="J35" s="343">
        <f t="shared" ref="J35:O35" si="15">SUM(J6:J34)</f>
        <v>-2863.6600000000003</v>
      </c>
      <c r="K35" s="344">
        <f t="shared" si="15"/>
        <v>0</v>
      </c>
      <c r="L35" s="345">
        <f t="shared" si="15"/>
        <v>4519.75</v>
      </c>
      <c r="M35" s="376">
        <f t="shared" si="15"/>
        <v>0</v>
      </c>
      <c r="N35" s="346">
        <f t="shared" si="15"/>
        <v>0</v>
      </c>
      <c r="O35" s="347">
        <f t="shared" si="15"/>
        <v>0</v>
      </c>
      <c r="P35" s="353" t="s">
        <v>0</v>
      </c>
      <c r="Q35" s="158"/>
      <c r="R35" s="333">
        <f t="shared" ref="R35:W35" si="16">SUM(R6:R34)</f>
        <v>0</v>
      </c>
      <c r="S35" s="334">
        <f t="shared" si="16"/>
        <v>0</v>
      </c>
      <c r="T35" s="335">
        <f t="shared" si="16"/>
        <v>292.8</v>
      </c>
      <c r="U35" s="380">
        <f t="shared" si="16"/>
        <v>0</v>
      </c>
      <c r="V35" s="336">
        <f t="shared" si="16"/>
        <v>0</v>
      </c>
      <c r="W35" s="337">
        <f t="shared" si="16"/>
        <v>0</v>
      </c>
      <c r="X35" s="338" t="s">
        <v>0</v>
      </c>
      <c r="Y35" s="158"/>
      <c r="Z35" s="339">
        <f>SUM(Z6:Z34)</f>
        <v>0</v>
      </c>
      <c r="AA35" s="331">
        <f>SUM(AA6:AA34)</f>
        <v>0</v>
      </c>
      <c r="AB35" s="340">
        <f>SUM(AB6:AB34)</f>
        <v>0</v>
      </c>
      <c r="AC35" s="341">
        <f>SUM(AC6:AC34)</f>
        <v>0</v>
      </c>
      <c r="AD35" s="342"/>
    </row>
    <row r="36" spans="1:30" ht="27" thickBot="1" x14ac:dyDescent="0.25">
      <c r="A36" s="44" t="s">
        <v>241</v>
      </c>
      <c r="B36" s="105"/>
      <c r="C36" s="292" t="s">
        <v>0</v>
      </c>
      <c r="D36" s="293" t="s">
        <v>0</v>
      </c>
      <c r="E36" s="294" t="s">
        <v>0</v>
      </c>
      <c r="F36" s="295" t="s">
        <v>0</v>
      </c>
      <c r="G36" s="296" t="s">
        <v>0</v>
      </c>
      <c r="H36" s="323">
        <f>H34</f>
        <v>23258.099999999995</v>
      </c>
      <c r="I36" s="152"/>
      <c r="J36" s="274" t="s">
        <v>0</v>
      </c>
      <c r="K36" s="275" t="s">
        <v>0</v>
      </c>
      <c r="L36" s="276" t="s">
        <v>0</v>
      </c>
      <c r="M36" s="377" t="s">
        <v>0</v>
      </c>
      <c r="N36" s="303" t="s">
        <v>0</v>
      </c>
      <c r="O36" s="308" t="s">
        <v>0</v>
      </c>
      <c r="P36" s="157">
        <f>P34</f>
        <v>4405.4799999999996</v>
      </c>
      <c r="Q36" s="158"/>
      <c r="R36" s="153" t="s">
        <v>0</v>
      </c>
      <c r="S36" s="154" t="s">
        <v>0</v>
      </c>
      <c r="T36" s="155" t="s">
        <v>0</v>
      </c>
      <c r="U36" s="381" t="s">
        <v>0</v>
      </c>
      <c r="V36" s="306" t="s">
        <v>0</v>
      </c>
      <c r="W36" s="305" t="s">
        <v>0</v>
      </c>
      <c r="X36" s="157">
        <f>X34</f>
        <v>15892.630000000003</v>
      </c>
      <c r="Y36" s="158"/>
      <c r="Z36" s="270" t="s">
        <v>0</v>
      </c>
      <c r="AA36" s="307" t="s">
        <v>0</v>
      </c>
      <c r="AB36" s="271" t="s">
        <v>0</v>
      </c>
      <c r="AC36" s="272" t="s">
        <v>0</v>
      </c>
      <c r="AD36" s="273">
        <f>AD34</f>
        <v>2959.9899999999989</v>
      </c>
    </row>
    <row r="37" spans="1:30" ht="16" thickTop="1" x14ac:dyDescent="0.2">
      <c r="C37" t="s">
        <v>361</v>
      </c>
      <c r="D37" s="2">
        <f>C35+D35</f>
        <v>4812.55</v>
      </c>
      <c r="H37" s="2" t="s">
        <v>0</v>
      </c>
    </row>
    <row r="38" spans="1:30" x14ac:dyDescent="0.2">
      <c r="H38" s="2"/>
    </row>
    <row r="39" spans="1:30" x14ac:dyDescent="0.2">
      <c r="A39" t="s">
        <v>229</v>
      </c>
    </row>
    <row r="40" spans="1:30" x14ac:dyDescent="0.2">
      <c r="A40">
        <v>1</v>
      </c>
      <c r="B40" t="s">
        <v>230</v>
      </c>
    </row>
    <row r="41" spans="1:30" x14ac:dyDescent="0.2">
      <c r="B41" t="s">
        <v>231</v>
      </c>
    </row>
    <row r="42" spans="1:30" x14ac:dyDescent="0.2">
      <c r="A42">
        <v>2</v>
      </c>
      <c r="B42" t="s">
        <v>275</v>
      </c>
    </row>
    <row r="43" spans="1:30" x14ac:dyDescent="0.2">
      <c r="B43" t="s">
        <v>233</v>
      </c>
    </row>
    <row r="45" spans="1:30" ht="16" x14ac:dyDescent="0.2">
      <c r="C45" s="434" t="s">
        <v>250</v>
      </c>
    </row>
    <row r="46" spans="1:30" x14ac:dyDescent="0.2">
      <c r="D46" s="433" t="s">
        <v>246</v>
      </c>
      <c r="E46" s="433" t="s">
        <v>247</v>
      </c>
      <c r="F46" s="433" t="s">
        <v>248</v>
      </c>
      <c r="G46" s="433" t="s">
        <v>249</v>
      </c>
    </row>
    <row r="47" spans="1:30" x14ac:dyDescent="0.2">
      <c r="C47" s="431" t="s">
        <v>243</v>
      </c>
      <c r="D47" s="435">
        <f>H5</f>
        <v>21309.21</v>
      </c>
      <c r="E47" s="435">
        <f>P5</f>
        <v>2749.39</v>
      </c>
      <c r="F47" s="435">
        <f>X5</f>
        <v>15599.830000000002</v>
      </c>
      <c r="G47" s="435">
        <f>AD5</f>
        <v>2959.9899999999989</v>
      </c>
    </row>
    <row r="48" spans="1:30" x14ac:dyDescent="0.2">
      <c r="C48" s="431" t="s">
        <v>244</v>
      </c>
      <c r="D48" s="435">
        <f>H36</f>
        <v>23258.099999999995</v>
      </c>
      <c r="E48" s="435">
        <f>P36</f>
        <v>4405.4799999999996</v>
      </c>
      <c r="F48" s="435">
        <f>X36</f>
        <v>15892.630000000003</v>
      </c>
      <c r="G48" s="435">
        <f>AD36</f>
        <v>2959.9899999999989</v>
      </c>
    </row>
    <row r="49" spans="3:7" x14ac:dyDescent="0.2">
      <c r="C49" s="432" t="s">
        <v>245</v>
      </c>
      <c r="D49" s="435" t="e">
        <f>#REF!</f>
        <v>#REF!</v>
      </c>
      <c r="E49" s="435" t="e">
        <f>#REF!</f>
        <v>#REF!</v>
      </c>
      <c r="F49" s="435" t="e">
        <f>#REF!</f>
        <v>#REF!</v>
      </c>
      <c r="G49" s="435" t="e">
        <f>#REF!</f>
        <v>#REF!</v>
      </c>
    </row>
  </sheetData>
  <mergeCells count="15">
    <mergeCell ref="C2:H2"/>
    <mergeCell ref="J2:P2"/>
    <mergeCell ref="R2:X2"/>
    <mergeCell ref="Z2:AD2"/>
    <mergeCell ref="C3:D3"/>
    <mergeCell ref="E3:G3"/>
    <mergeCell ref="H3:H4"/>
    <mergeCell ref="J3:K3"/>
    <mergeCell ref="L3:O3"/>
    <mergeCell ref="P3:P4"/>
    <mergeCell ref="R3:S3"/>
    <mergeCell ref="T3:W3"/>
    <mergeCell ref="X3:X4"/>
    <mergeCell ref="Z3:AB3"/>
    <mergeCell ref="AD3:AD4"/>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D139D-747A-4223-9DB6-71E8D06C3999}">
  <dimension ref="A1:AD103"/>
  <sheetViews>
    <sheetView topLeftCell="A38" zoomScale="80" zoomScaleNormal="80" workbookViewId="0">
      <selection activeCell="B62" sqref="B62"/>
    </sheetView>
  </sheetViews>
  <sheetFormatPr baseColWidth="10" defaultColWidth="8.83203125" defaultRowHeight="15" x14ac:dyDescent="0.2"/>
  <cols>
    <col min="1" max="1" width="11.5" customWidth="1"/>
    <col min="2" max="2" width="72.33203125" customWidth="1"/>
    <col min="3" max="8" width="14.33203125" customWidth="1"/>
    <col min="9" max="9" width="2.1640625" customWidth="1"/>
    <col min="10" max="10" width="12" customWidth="1"/>
    <col min="11" max="11" width="11.5" customWidth="1"/>
    <col min="12" max="12" width="13.5" customWidth="1"/>
    <col min="13" max="13" width="14.33203125" customWidth="1"/>
    <col min="14" max="16" width="12.1640625" customWidth="1"/>
    <col min="17" max="17" width="2.33203125" customWidth="1"/>
    <col min="18" max="18" width="12" customWidth="1"/>
    <col min="19" max="19" width="11.5" customWidth="1"/>
    <col min="20" max="20" width="13.5" customWidth="1"/>
    <col min="21" max="21" width="14.33203125" customWidth="1"/>
    <col min="22" max="24" width="12.1640625" customWidth="1"/>
    <col min="25" max="25" width="2.33203125" customWidth="1"/>
    <col min="26" max="28" width="12.83203125" customWidth="1"/>
    <col min="29" max="29" width="13.5" customWidth="1"/>
    <col min="30" max="30" width="12.1640625" customWidth="1"/>
    <col min="31" max="31" width="2" customWidth="1"/>
  </cols>
  <sheetData>
    <row r="1" spans="1:30" ht="25" thickBot="1" x14ac:dyDescent="0.35">
      <c r="A1" s="3" t="s">
        <v>152</v>
      </c>
    </row>
    <row r="2" spans="1:30" ht="26" thickTop="1" thickBot="1" x14ac:dyDescent="0.35">
      <c r="A2" s="3"/>
      <c r="C2" s="510" t="s">
        <v>66</v>
      </c>
      <c r="D2" s="511"/>
      <c r="E2" s="511"/>
      <c r="F2" s="511"/>
      <c r="G2" s="511"/>
      <c r="H2" s="534"/>
      <c r="I2" s="27"/>
      <c r="J2" s="513" t="s">
        <v>126</v>
      </c>
      <c r="K2" s="514"/>
      <c r="L2" s="514"/>
      <c r="M2" s="514"/>
      <c r="N2" s="514"/>
      <c r="O2" s="514"/>
      <c r="P2" s="515"/>
      <c r="Q2" s="25"/>
      <c r="R2" s="513" t="s">
        <v>127</v>
      </c>
      <c r="S2" s="514"/>
      <c r="T2" s="514"/>
      <c r="U2" s="514"/>
      <c r="V2" s="514"/>
      <c r="W2" s="514"/>
      <c r="X2" s="515"/>
      <c r="Y2" s="25"/>
      <c r="Z2" s="516" t="s">
        <v>18</v>
      </c>
      <c r="AA2" s="517"/>
      <c r="AB2" s="517"/>
      <c r="AC2" s="517"/>
      <c r="AD2" s="518"/>
    </row>
    <row r="3" spans="1:30" ht="21" thickTop="1" thickBot="1" x14ac:dyDescent="0.3">
      <c r="A3" s="1"/>
      <c r="C3" s="519" t="s">
        <v>67</v>
      </c>
      <c r="D3" s="520"/>
      <c r="E3" s="521" t="s">
        <v>64</v>
      </c>
      <c r="F3" s="522"/>
      <c r="G3" s="520"/>
      <c r="H3" s="523" t="s">
        <v>42</v>
      </c>
      <c r="I3" s="27"/>
      <c r="J3" s="525" t="s">
        <v>22</v>
      </c>
      <c r="K3" s="526"/>
      <c r="L3" s="527" t="s">
        <v>24</v>
      </c>
      <c r="M3" s="522"/>
      <c r="N3" s="522"/>
      <c r="O3" s="528"/>
      <c r="P3" s="529" t="s">
        <v>51</v>
      </c>
      <c r="Q3" s="26" t="s">
        <v>0</v>
      </c>
      <c r="R3" s="525" t="s">
        <v>22</v>
      </c>
      <c r="S3" s="526"/>
      <c r="T3" s="527" t="s">
        <v>24</v>
      </c>
      <c r="U3" s="522"/>
      <c r="V3" s="522"/>
      <c r="W3" s="528"/>
      <c r="X3" s="529" t="s">
        <v>51</v>
      </c>
      <c r="Y3" s="26"/>
      <c r="Z3" s="531" t="s">
        <v>22</v>
      </c>
      <c r="AA3" s="522"/>
      <c r="AB3" s="526"/>
      <c r="AC3" s="70" t="s">
        <v>24</v>
      </c>
      <c r="AD3" s="532" t="s">
        <v>51</v>
      </c>
    </row>
    <row r="4" spans="1:30" ht="129" customHeight="1" thickTop="1" thickBot="1" x14ac:dyDescent="0.3">
      <c r="A4" s="178" t="s">
        <v>32</v>
      </c>
      <c r="B4" s="131" t="s">
        <v>33</v>
      </c>
      <c r="C4" s="90" t="s">
        <v>68</v>
      </c>
      <c r="D4" s="179" t="s">
        <v>69</v>
      </c>
      <c r="E4" s="132" t="s">
        <v>47</v>
      </c>
      <c r="F4" s="311" t="s">
        <v>207</v>
      </c>
      <c r="G4" s="311" t="s">
        <v>70</v>
      </c>
      <c r="H4" s="524"/>
      <c r="I4" s="121"/>
      <c r="J4" s="107" t="s">
        <v>16</v>
      </c>
      <c r="K4" s="49" t="s">
        <v>19</v>
      </c>
      <c r="L4" s="75" t="s">
        <v>209</v>
      </c>
      <c r="M4" s="372" t="s">
        <v>211</v>
      </c>
      <c r="N4" s="299" t="s">
        <v>214</v>
      </c>
      <c r="O4" s="57" t="s">
        <v>26</v>
      </c>
      <c r="P4" s="530"/>
      <c r="Q4" s="26"/>
      <c r="R4" s="107" t="s">
        <v>16</v>
      </c>
      <c r="S4" s="49" t="s">
        <v>19</v>
      </c>
      <c r="T4" s="75" t="s">
        <v>210</v>
      </c>
      <c r="U4" s="372" t="s">
        <v>212</v>
      </c>
      <c r="V4" s="299" t="s">
        <v>215</v>
      </c>
      <c r="W4" s="57" t="s">
        <v>26</v>
      </c>
      <c r="X4" s="530"/>
      <c r="Y4" s="26"/>
      <c r="Z4" s="28" t="s">
        <v>133</v>
      </c>
      <c r="AA4" s="18" t="s">
        <v>20</v>
      </c>
      <c r="AB4" s="311" t="s">
        <v>70</v>
      </c>
      <c r="AC4" s="83" t="s">
        <v>216</v>
      </c>
      <c r="AD4" s="533"/>
    </row>
    <row r="5" spans="1:30" ht="18" thickTop="1" x14ac:dyDescent="0.2">
      <c r="A5" s="180">
        <v>43101</v>
      </c>
      <c r="B5" s="181" t="s">
        <v>153</v>
      </c>
      <c r="C5" s="277"/>
      <c r="D5" s="278"/>
      <c r="E5" s="279"/>
      <c r="F5" s="280"/>
      <c r="G5" s="280"/>
      <c r="H5" s="281">
        <f>P5+X5+AD5</f>
        <v>16859.91</v>
      </c>
      <c r="I5" s="125"/>
      <c r="J5" s="248"/>
      <c r="K5" s="249"/>
      <c r="L5" s="250"/>
      <c r="M5" s="373"/>
      <c r="N5" s="300"/>
      <c r="O5" s="251"/>
      <c r="P5" s="109">
        <v>1998</v>
      </c>
      <c r="Q5" s="8"/>
      <c r="R5" s="248"/>
      <c r="S5" s="249"/>
      <c r="T5" s="250"/>
      <c r="U5" s="373"/>
      <c r="V5" s="300"/>
      <c r="W5" s="251"/>
      <c r="X5" s="109">
        <v>13783.040000000003</v>
      </c>
      <c r="Y5" s="8"/>
      <c r="Z5" s="261"/>
      <c r="AA5" s="262"/>
      <c r="AB5" s="262"/>
      <c r="AC5" s="263"/>
      <c r="AD5" s="264">
        <v>1078.8699999999988</v>
      </c>
    </row>
    <row r="6" spans="1:30" ht="16" x14ac:dyDescent="0.2">
      <c r="A6" s="184">
        <v>43111</v>
      </c>
      <c r="B6" s="309" t="s">
        <v>155</v>
      </c>
      <c r="C6" s="282"/>
      <c r="D6" s="283">
        <f t="shared" ref="D6:D91" si="0">L6+T6+AC6-C6</f>
        <v>1</v>
      </c>
      <c r="E6" s="288"/>
      <c r="F6" s="284"/>
      <c r="G6" s="321">
        <f t="shared" ref="G6:G37" si="1">J6+K6+R6+S6+AA6+AB6-F6</f>
        <v>0</v>
      </c>
      <c r="H6" s="285">
        <f t="shared" ref="H6:H44" si="2">H5+SUM(C6:G6)</f>
        <v>16860.91</v>
      </c>
      <c r="I6" s="125"/>
      <c r="J6" s="254"/>
      <c r="K6" s="255"/>
      <c r="L6" s="256">
        <v>1</v>
      </c>
      <c r="M6" s="374"/>
      <c r="N6" s="290"/>
      <c r="O6" s="257"/>
      <c r="P6" s="115">
        <f t="shared" ref="P6:P8" si="3">P5+SUM(J6:O6)</f>
        <v>1999</v>
      </c>
      <c r="Q6" s="23"/>
      <c r="R6" s="254"/>
      <c r="S6" s="255"/>
      <c r="T6" s="256"/>
      <c r="U6" s="374"/>
      <c r="V6" s="290"/>
      <c r="W6" s="257"/>
      <c r="X6" s="115">
        <f t="shared" ref="X6:X44" si="4">X5+SUM(R6:W6)</f>
        <v>13783.040000000003</v>
      </c>
      <c r="Y6" s="23"/>
      <c r="Z6" s="265"/>
      <c r="AA6" s="266"/>
      <c r="AB6" s="266"/>
      <c r="AC6" s="267"/>
      <c r="AD6" s="268">
        <f t="shared" ref="AD6:AD44" si="5">AD5+SUM(Z6:AC6)</f>
        <v>1078.8699999999988</v>
      </c>
    </row>
    <row r="7" spans="1:30" x14ac:dyDescent="0.2">
      <c r="A7" s="184">
        <v>43111</v>
      </c>
      <c r="B7" s="359" t="s">
        <v>154</v>
      </c>
      <c r="C7" s="282"/>
      <c r="D7" s="283">
        <f>M7+T7+AC7-C7</f>
        <v>140</v>
      </c>
      <c r="E7" s="286"/>
      <c r="F7" s="287"/>
      <c r="G7" s="321">
        <f t="shared" si="1"/>
        <v>0</v>
      </c>
      <c r="H7" s="285">
        <f t="shared" si="2"/>
        <v>17000.91</v>
      </c>
      <c r="I7" s="125"/>
      <c r="J7" s="254"/>
      <c r="K7" s="255"/>
      <c r="L7" s="379"/>
      <c r="M7" s="378">
        <v>140</v>
      </c>
      <c r="N7" s="290"/>
      <c r="O7" s="257"/>
      <c r="P7" s="115">
        <f t="shared" si="3"/>
        <v>2139</v>
      </c>
      <c r="Q7" s="23"/>
      <c r="R7" s="254"/>
      <c r="S7" s="255"/>
      <c r="T7" s="256"/>
      <c r="U7" s="374"/>
      <c r="V7" s="290"/>
      <c r="W7" s="257"/>
      <c r="X7" s="115">
        <f t="shared" si="4"/>
        <v>13783.040000000003</v>
      </c>
      <c r="Y7" s="23"/>
      <c r="Z7" s="265"/>
      <c r="AA7" s="266"/>
      <c r="AB7" s="266"/>
      <c r="AC7" s="267"/>
      <c r="AD7" s="268">
        <f t="shared" si="5"/>
        <v>1078.8699999999988</v>
      </c>
    </row>
    <row r="8" spans="1:30" ht="16" x14ac:dyDescent="0.2">
      <c r="A8" s="184">
        <v>43115</v>
      </c>
      <c r="B8" s="312" t="s">
        <v>156</v>
      </c>
      <c r="C8" s="282"/>
      <c r="D8" s="283">
        <f t="shared" si="0"/>
        <v>100</v>
      </c>
      <c r="E8" s="288"/>
      <c r="F8" s="289"/>
      <c r="G8" s="321">
        <f t="shared" si="1"/>
        <v>-2.5</v>
      </c>
      <c r="H8" s="285">
        <f t="shared" si="2"/>
        <v>17098.41</v>
      </c>
      <c r="I8" s="125"/>
      <c r="J8" s="254"/>
      <c r="K8" s="255"/>
      <c r="L8" s="256"/>
      <c r="M8" s="374"/>
      <c r="N8" s="290"/>
      <c r="O8" s="257"/>
      <c r="P8" s="115">
        <f t="shared" si="3"/>
        <v>2139</v>
      </c>
      <c r="Q8" s="8"/>
      <c r="R8" s="254"/>
      <c r="S8" s="255"/>
      <c r="T8" s="256"/>
      <c r="U8" s="374"/>
      <c r="V8" s="290"/>
      <c r="W8" s="257"/>
      <c r="X8" s="115">
        <f t="shared" si="4"/>
        <v>13783.040000000003</v>
      </c>
      <c r="Y8" s="8"/>
      <c r="Z8" s="265"/>
      <c r="AA8" s="266">
        <v>-2.5</v>
      </c>
      <c r="AB8" s="266"/>
      <c r="AC8" s="267">
        <v>100</v>
      </c>
      <c r="AD8" s="268">
        <f t="shared" si="5"/>
        <v>1176.3699999999988</v>
      </c>
    </row>
    <row r="9" spans="1:30" x14ac:dyDescent="0.2">
      <c r="A9" s="184">
        <v>43119</v>
      </c>
      <c r="B9" s="360" t="s">
        <v>157</v>
      </c>
      <c r="C9" s="282"/>
      <c r="D9" s="283">
        <f t="shared" si="0"/>
        <v>0</v>
      </c>
      <c r="E9" s="288" t="s">
        <v>0</v>
      </c>
      <c r="F9" s="289"/>
      <c r="G9" s="321">
        <f t="shared" si="1"/>
        <v>-8</v>
      </c>
      <c r="H9" s="285">
        <f t="shared" si="2"/>
        <v>17090.41</v>
      </c>
      <c r="I9" s="125"/>
      <c r="J9" s="254">
        <v>-8</v>
      </c>
      <c r="K9" s="255"/>
      <c r="L9" s="256"/>
      <c r="M9" s="374"/>
      <c r="N9" s="290"/>
      <c r="O9" s="257"/>
      <c r="P9" s="115">
        <f t="shared" ref="P9:P44" si="6">P8+SUM(J9:O9)</f>
        <v>2131</v>
      </c>
      <c r="Q9" s="8"/>
      <c r="R9" s="254"/>
      <c r="S9" s="255"/>
      <c r="T9" s="256"/>
      <c r="U9" s="374"/>
      <c r="V9" s="290"/>
      <c r="W9" s="257"/>
      <c r="X9" s="115">
        <f t="shared" si="4"/>
        <v>13783.040000000003</v>
      </c>
      <c r="Y9" s="8"/>
      <c r="Z9" s="265"/>
      <c r="AA9" s="266"/>
      <c r="AB9" s="266"/>
      <c r="AC9" s="267"/>
      <c r="AD9" s="268">
        <f t="shared" si="5"/>
        <v>1176.3699999999988</v>
      </c>
    </row>
    <row r="10" spans="1:30" x14ac:dyDescent="0.2">
      <c r="A10" s="184">
        <v>43119</v>
      </c>
      <c r="B10" s="360" t="s">
        <v>158</v>
      </c>
      <c r="C10" s="282"/>
      <c r="D10" s="283">
        <f t="shared" si="0"/>
        <v>0</v>
      </c>
      <c r="E10" s="288" t="s">
        <v>0</v>
      </c>
      <c r="F10" s="289"/>
      <c r="G10" s="321">
        <f t="shared" si="1"/>
        <v>-26.05</v>
      </c>
      <c r="H10" s="285">
        <f t="shared" si="2"/>
        <v>17064.36</v>
      </c>
      <c r="I10" s="125"/>
      <c r="J10" s="254">
        <v>-26.05</v>
      </c>
      <c r="K10" s="255"/>
      <c r="L10" s="256"/>
      <c r="M10" s="374"/>
      <c r="N10" s="290"/>
      <c r="O10" s="257"/>
      <c r="P10" s="115">
        <f t="shared" si="6"/>
        <v>2104.9499999999998</v>
      </c>
      <c r="Q10" s="8"/>
      <c r="R10" s="254"/>
      <c r="S10" s="255"/>
      <c r="T10" s="256"/>
      <c r="U10" s="374"/>
      <c r="V10" s="290"/>
      <c r="W10" s="258">
        <v>0</v>
      </c>
      <c r="X10" s="115">
        <f t="shared" si="4"/>
        <v>13783.040000000003</v>
      </c>
      <c r="Y10" s="8"/>
      <c r="Z10" s="265"/>
      <c r="AA10" s="266"/>
      <c r="AB10" s="266"/>
      <c r="AC10" s="267"/>
      <c r="AD10" s="268">
        <f t="shared" si="5"/>
        <v>1176.3699999999988</v>
      </c>
    </row>
    <row r="11" spans="1:30" x14ac:dyDescent="0.2">
      <c r="A11" s="184">
        <v>43122</v>
      </c>
      <c r="B11" s="360" t="s">
        <v>159</v>
      </c>
      <c r="C11" s="282"/>
      <c r="D11" s="283">
        <f t="shared" si="0"/>
        <v>0</v>
      </c>
      <c r="E11" s="288"/>
      <c r="F11" s="289"/>
      <c r="G11" s="321">
        <f t="shared" si="1"/>
        <v>0</v>
      </c>
      <c r="H11" s="285">
        <f t="shared" si="2"/>
        <v>17064.36</v>
      </c>
      <c r="I11" s="125"/>
      <c r="J11" s="254"/>
      <c r="K11" s="255"/>
      <c r="L11" s="256"/>
      <c r="M11" s="374"/>
      <c r="N11" s="290">
        <v>3000</v>
      </c>
      <c r="O11" s="257"/>
      <c r="P11" s="115">
        <f t="shared" si="6"/>
        <v>5104.95</v>
      </c>
      <c r="Q11" s="8"/>
      <c r="R11" s="254"/>
      <c r="S11" s="255"/>
      <c r="T11" s="256"/>
      <c r="U11" s="374"/>
      <c r="V11" s="290">
        <v>-3000</v>
      </c>
      <c r="W11" s="257"/>
      <c r="X11" s="115">
        <f t="shared" si="4"/>
        <v>10783.040000000003</v>
      </c>
      <c r="Y11" s="8"/>
      <c r="Z11" s="265"/>
      <c r="AA11" s="266"/>
      <c r="AB11" s="266"/>
      <c r="AC11" s="267"/>
      <c r="AD11" s="268">
        <f t="shared" si="5"/>
        <v>1176.3699999999988</v>
      </c>
    </row>
    <row r="12" spans="1:30" x14ac:dyDescent="0.2">
      <c r="A12" s="184">
        <v>43122</v>
      </c>
      <c r="B12" s="360" t="s">
        <v>160</v>
      </c>
      <c r="C12" s="282"/>
      <c r="D12" s="283">
        <f t="shared" si="0"/>
        <v>0</v>
      </c>
      <c r="E12" s="288"/>
      <c r="F12" s="289"/>
      <c r="G12" s="321">
        <f t="shared" si="1"/>
        <v>-5</v>
      </c>
      <c r="H12" s="285">
        <f t="shared" si="2"/>
        <v>17059.36</v>
      </c>
      <c r="I12" s="125"/>
      <c r="J12" s="254">
        <v>-5</v>
      </c>
      <c r="K12" s="255"/>
      <c r="L12" s="256"/>
      <c r="M12" s="374"/>
      <c r="N12" s="290"/>
      <c r="O12" s="257"/>
      <c r="P12" s="115">
        <f t="shared" si="6"/>
        <v>5099.95</v>
      </c>
      <c r="Q12" s="8"/>
      <c r="R12" s="254"/>
      <c r="S12" s="255"/>
      <c r="T12" s="256"/>
      <c r="U12" s="374"/>
      <c r="V12" s="290"/>
      <c r="W12" s="257"/>
      <c r="X12" s="115">
        <f t="shared" si="4"/>
        <v>10783.040000000003</v>
      </c>
      <c r="Y12" s="8"/>
      <c r="Z12" s="265"/>
      <c r="AA12" s="266"/>
      <c r="AB12" s="266"/>
      <c r="AC12" s="267"/>
      <c r="AD12" s="268">
        <f t="shared" si="5"/>
        <v>1176.3699999999988</v>
      </c>
    </row>
    <row r="13" spans="1:30" x14ac:dyDescent="0.2">
      <c r="A13" s="184">
        <v>43123</v>
      </c>
      <c r="B13" s="360" t="s">
        <v>161</v>
      </c>
      <c r="C13" s="282"/>
      <c r="D13" s="283">
        <f t="shared" si="0"/>
        <v>0</v>
      </c>
      <c r="E13" s="288"/>
      <c r="F13" s="289"/>
      <c r="G13" s="321">
        <f t="shared" si="1"/>
        <v>-68.66</v>
      </c>
      <c r="H13" s="285">
        <f t="shared" si="2"/>
        <v>16990.7</v>
      </c>
      <c r="I13" s="125"/>
      <c r="J13" s="254">
        <v>-68.66</v>
      </c>
      <c r="K13" s="255"/>
      <c r="L13" s="256"/>
      <c r="M13" s="374"/>
      <c r="N13" s="290"/>
      <c r="O13" s="257"/>
      <c r="P13" s="115">
        <f t="shared" si="6"/>
        <v>5031.29</v>
      </c>
      <c r="Q13" s="8"/>
      <c r="R13" s="254"/>
      <c r="S13" s="255"/>
      <c r="T13" s="256"/>
      <c r="U13" s="374"/>
      <c r="V13" s="290"/>
      <c r="W13" s="257"/>
      <c r="X13" s="115">
        <f t="shared" si="4"/>
        <v>10783.040000000003</v>
      </c>
      <c r="Y13" s="8"/>
      <c r="Z13" s="265"/>
      <c r="AA13" s="266"/>
      <c r="AB13" s="266"/>
      <c r="AC13" s="267"/>
      <c r="AD13" s="268">
        <f t="shared" si="5"/>
        <v>1176.3699999999988</v>
      </c>
    </row>
    <row r="14" spans="1:30" x14ac:dyDescent="0.2">
      <c r="A14" s="184">
        <v>43124</v>
      </c>
      <c r="B14" s="358" t="s">
        <v>154</v>
      </c>
      <c r="C14" s="282"/>
      <c r="D14" s="283">
        <f>M14+T14+AC14-C14</f>
        <v>100</v>
      </c>
      <c r="E14" s="288"/>
      <c r="F14" s="289"/>
      <c r="G14" s="321">
        <f t="shared" si="1"/>
        <v>0</v>
      </c>
      <c r="H14" s="285">
        <f t="shared" si="2"/>
        <v>17090.7</v>
      </c>
      <c r="I14" s="125"/>
      <c r="J14" s="254"/>
      <c r="K14" s="255"/>
      <c r="L14" s="379"/>
      <c r="M14" s="378">
        <v>100</v>
      </c>
      <c r="N14" s="290"/>
      <c r="O14" s="257"/>
      <c r="P14" s="115">
        <f t="shared" si="6"/>
        <v>5131.29</v>
      </c>
      <c r="Q14" s="8"/>
      <c r="R14" s="254"/>
      <c r="S14" s="255"/>
      <c r="T14" s="256"/>
      <c r="U14" s="374"/>
      <c r="V14" s="290"/>
      <c r="W14" s="257"/>
      <c r="X14" s="115">
        <f t="shared" si="4"/>
        <v>10783.040000000003</v>
      </c>
      <c r="Y14" s="8"/>
      <c r="Z14" s="265"/>
      <c r="AA14" s="266"/>
      <c r="AB14" s="266"/>
      <c r="AC14" s="267"/>
      <c r="AD14" s="268">
        <f t="shared" si="5"/>
        <v>1176.3699999999988</v>
      </c>
    </row>
    <row r="15" spans="1:30" x14ac:dyDescent="0.2">
      <c r="A15" s="184">
        <v>43126</v>
      </c>
      <c r="B15" s="360" t="s">
        <v>160</v>
      </c>
      <c r="C15" s="282"/>
      <c r="D15" s="283">
        <f t="shared" si="0"/>
        <v>0</v>
      </c>
      <c r="E15" s="288"/>
      <c r="F15" s="289"/>
      <c r="G15" s="321">
        <f t="shared" si="1"/>
        <v>-37.979999999999997</v>
      </c>
      <c r="H15" s="285">
        <f t="shared" si="2"/>
        <v>17052.72</v>
      </c>
      <c r="I15" s="125"/>
      <c r="J15" s="254">
        <v>-37.979999999999997</v>
      </c>
      <c r="K15" s="255"/>
      <c r="L15" s="256"/>
      <c r="M15" s="374"/>
      <c r="N15" s="290"/>
      <c r="O15" s="257"/>
      <c r="P15" s="115">
        <f t="shared" si="6"/>
        <v>5093.3100000000004</v>
      </c>
      <c r="Q15" s="8"/>
      <c r="R15" s="254"/>
      <c r="S15" s="255"/>
      <c r="T15" s="256"/>
      <c r="U15" s="374"/>
      <c r="V15" s="290"/>
      <c r="W15" s="257"/>
      <c r="X15" s="115">
        <f t="shared" si="4"/>
        <v>10783.040000000003</v>
      </c>
      <c r="Y15" s="8"/>
      <c r="Z15" s="265"/>
      <c r="AA15" s="266"/>
      <c r="AB15" s="266"/>
      <c r="AC15" s="267"/>
      <c r="AD15" s="268">
        <f t="shared" si="5"/>
        <v>1176.3699999999988</v>
      </c>
    </row>
    <row r="16" spans="1:30" ht="16" x14ac:dyDescent="0.2">
      <c r="A16" s="184">
        <v>43143</v>
      </c>
      <c r="B16" s="312" t="s">
        <v>162</v>
      </c>
      <c r="C16" s="282"/>
      <c r="D16" s="283">
        <f t="shared" si="0"/>
        <v>13.45</v>
      </c>
      <c r="E16" s="288"/>
      <c r="F16" s="289"/>
      <c r="G16" s="321">
        <f t="shared" si="1"/>
        <v>0</v>
      </c>
      <c r="H16" s="285">
        <f t="shared" si="2"/>
        <v>17066.170000000002</v>
      </c>
      <c r="I16" s="125"/>
      <c r="J16" s="254"/>
      <c r="K16" s="255"/>
      <c r="L16" s="256"/>
      <c r="M16" s="374"/>
      <c r="N16" s="290"/>
      <c r="O16" s="257"/>
      <c r="P16" s="115">
        <f t="shared" si="6"/>
        <v>5093.3100000000004</v>
      </c>
      <c r="Q16" s="8"/>
      <c r="R16" s="254"/>
      <c r="S16" s="255"/>
      <c r="T16" s="256">
        <v>13.45</v>
      </c>
      <c r="U16" s="374"/>
      <c r="V16" s="290"/>
      <c r="W16" s="257"/>
      <c r="X16" s="115">
        <f t="shared" si="4"/>
        <v>10796.490000000003</v>
      </c>
      <c r="Y16" s="8"/>
      <c r="Z16" s="265"/>
      <c r="AA16" s="266"/>
      <c r="AB16" s="266"/>
      <c r="AC16" s="267"/>
      <c r="AD16" s="268">
        <f t="shared" si="5"/>
        <v>1176.3699999999988</v>
      </c>
    </row>
    <row r="17" spans="1:30" x14ac:dyDescent="0.2">
      <c r="A17" s="184">
        <v>43167</v>
      </c>
      <c r="B17" s="471" t="s">
        <v>164</v>
      </c>
      <c r="C17" s="282"/>
      <c r="D17" s="283">
        <f t="shared" si="0"/>
        <v>0</v>
      </c>
      <c r="E17" s="288"/>
      <c r="F17" s="289"/>
      <c r="G17" s="321">
        <f t="shared" si="1"/>
        <v>-25.31</v>
      </c>
      <c r="H17" s="285">
        <f t="shared" si="2"/>
        <v>17040.86</v>
      </c>
      <c r="I17" s="125"/>
      <c r="J17" s="472">
        <v>-25.31</v>
      </c>
      <c r="K17" s="255"/>
      <c r="L17" s="256"/>
      <c r="M17" s="374"/>
      <c r="N17" s="290"/>
      <c r="O17" s="257"/>
      <c r="P17" s="115">
        <f t="shared" si="6"/>
        <v>5068</v>
      </c>
      <c r="Q17" s="8"/>
      <c r="R17" s="254"/>
      <c r="S17" s="255"/>
      <c r="T17" s="256"/>
      <c r="U17" s="374"/>
      <c r="V17" s="290"/>
      <c r="W17" s="257"/>
      <c r="X17" s="115">
        <f t="shared" si="4"/>
        <v>10796.490000000003</v>
      </c>
      <c r="Y17" s="8"/>
      <c r="Z17" s="265"/>
      <c r="AA17" s="266"/>
      <c r="AB17" s="266"/>
      <c r="AC17" s="267"/>
      <c r="AD17" s="268">
        <f t="shared" si="5"/>
        <v>1176.3699999999988</v>
      </c>
    </row>
    <row r="18" spans="1:30" x14ac:dyDescent="0.2">
      <c r="A18" s="184">
        <v>43179</v>
      </c>
      <c r="B18" s="361" t="s">
        <v>163</v>
      </c>
      <c r="C18" s="282"/>
      <c r="D18" s="283">
        <f>M18+T18+AC18-C18</f>
        <v>13.41</v>
      </c>
      <c r="E18" s="288"/>
      <c r="F18" s="289"/>
      <c r="G18" s="321">
        <f t="shared" si="1"/>
        <v>0</v>
      </c>
      <c r="H18" s="285">
        <f t="shared" si="2"/>
        <v>17054.27</v>
      </c>
      <c r="I18" s="125"/>
      <c r="J18" s="254"/>
      <c r="K18" s="255"/>
      <c r="L18" s="379"/>
      <c r="M18" s="378">
        <v>13.41</v>
      </c>
      <c r="N18" s="290"/>
      <c r="O18" s="257"/>
      <c r="P18" s="115">
        <f t="shared" si="6"/>
        <v>5081.41</v>
      </c>
      <c r="Q18" s="8"/>
      <c r="R18" s="254"/>
      <c r="S18" s="255"/>
      <c r="T18" s="256"/>
      <c r="U18" s="374"/>
      <c r="V18" s="290"/>
      <c r="W18" s="257"/>
      <c r="X18" s="115">
        <f t="shared" si="4"/>
        <v>10796.490000000003</v>
      </c>
      <c r="Y18" s="8"/>
      <c r="Z18" s="265"/>
      <c r="AA18" s="266"/>
      <c r="AB18" s="266"/>
      <c r="AC18" s="267"/>
      <c r="AD18" s="268">
        <f t="shared" si="5"/>
        <v>1176.3699999999988</v>
      </c>
    </row>
    <row r="19" spans="1:30" ht="16" x14ac:dyDescent="0.2">
      <c r="A19" s="184">
        <v>43196</v>
      </c>
      <c r="B19" s="312" t="s">
        <v>167</v>
      </c>
      <c r="C19" s="282"/>
      <c r="D19" s="283">
        <f t="shared" ref="D19:D26" si="7">L19+T19+AC19-C19</f>
        <v>200</v>
      </c>
      <c r="E19" s="288"/>
      <c r="F19" s="289"/>
      <c r="G19" s="321">
        <f t="shared" si="1"/>
        <v>-4.7</v>
      </c>
      <c r="H19" s="285">
        <f t="shared" ref="H19:H26" si="8">H18+SUM(C19:G19)</f>
        <v>17249.57</v>
      </c>
      <c r="I19" s="125"/>
      <c r="J19" s="254"/>
      <c r="K19" s="255"/>
      <c r="L19" s="256"/>
      <c r="M19" s="374"/>
      <c r="N19" s="290"/>
      <c r="O19" s="257"/>
      <c r="P19" s="115">
        <f t="shared" si="6"/>
        <v>5081.41</v>
      </c>
      <c r="Q19" s="8"/>
      <c r="R19" s="254"/>
      <c r="S19" s="255"/>
      <c r="T19" s="256"/>
      <c r="U19" s="374"/>
      <c r="V19" s="290"/>
      <c r="W19" s="257"/>
      <c r="X19" s="115">
        <f t="shared" ref="X19:X28" si="9">X18+SUM(R19:W19)</f>
        <v>10796.490000000003</v>
      </c>
      <c r="Y19" s="8"/>
      <c r="Z19" s="265"/>
      <c r="AA19" s="266">
        <v>-4.7</v>
      </c>
      <c r="AB19" s="266"/>
      <c r="AC19" s="267">
        <v>200</v>
      </c>
      <c r="AD19" s="268">
        <f t="shared" si="5"/>
        <v>1371.6699999999987</v>
      </c>
    </row>
    <row r="20" spans="1:30" x14ac:dyDescent="0.2">
      <c r="A20" s="310">
        <v>43199</v>
      </c>
      <c r="B20" s="359" t="s">
        <v>165</v>
      </c>
      <c r="C20" s="282"/>
      <c r="D20" s="283">
        <f t="shared" si="7"/>
        <v>0</v>
      </c>
      <c r="E20" s="288"/>
      <c r="F20" s="289"/>
      <c r="G20" s="321">
        <f t="shared" si="1"/>
        <v>-157.9</v>
      </c>
      <c r="H20" s="285">
        <f t="shared" si="8"/>
        <v>17091.669999999998</v>
      </c>
      <c r="I20" s="125"/>
      <c r="J20" s="254">
        <v>-157.9</v>
      </c>
      <c r="K20" s="255"/>
      <c r="L20" s="256"/>
      <c r="M20" s="374"/>
      <c r="N20" s="290"/>
      <c r="O20" s="257"/>
      <c r="P20" s="115">
        <f t="shared" si="6"/>
        <v>4923.51</v>
      </c>
      <c r="Q20" s="8"/>
      <c r="R20" s="254"/>
      <c r="S20" s="255"/>
      <c r="T20" s="256"/>
      <c r="U20" s="374"/>
      <c r="V20" s="290"/>
      <c r="W20" s="257"/>
      <c r="X20" s="115">
        <f t="shared" si="9"/>
        <v>10796.490000000003</v>
      </c>
      <c r="Y20" s="8"/>
      <c r="Z20" s="265"/>
      <c r="AA20" s="266"/>
      <c r="AB20" s="266"/>
      <c r="AC20" s="267"/>
      <c r="AD20" s="268">
        <f t="shared" si="5"/>
        <v>1371.6699999999987</v>
      </c>
    </row>
    <row r="21" spans="1:30" x14ac:dyDescent="0.2">
      <c r="A21" s="310">
        <v>43200</v>
      </c>
      <c r="B21" s="359" t="s">
        <v>154</v>
      </c>
      <c r="C21" s="282"/>
      <c r="D21" s="283">
        <f>M21+T21+AC21-C21</f>
        <v>25</v>
      </c>
      <c r="E21" s="288"/>
      <c r="F21" s="289"/>
      <c r="G21" s="321">
        <f t="shared" si="1"/>
        <v>0</v>
      </c>
      <c r="H21" s="285">
        <f t="shared" si="2"/>
        <v>17116.669999999998</v>
      </c>
      <c r="I21" s="125"/>
      <c r="J21" s="254"/>
      <c r="K21" s="255"/>
      <c r="L21" s="379"/>
      <c r="M21" s="378">
        <v>25</v>
      </c>
      <c r="N21" s="290"/>
      <c r="O21" s="257"/>
      <c r="P21" s="115">
        <f t="shared" si="6"/>
        <v>4948.51</v>
      </c>
      <c r="Q21" s="8"/>
      <c r="R21" s="254"/>
      <c r="S21" s="255"/>
      <c r="T21" s="256"/>
      <c r="U21" s="374"/>
      <c r="V21" s="290"/>
      <c r="W21" s="257"/>
      <c r="X21" s="115">
        <f t="shared" si="4"/>
        <v>10796.490000000003</v>
      </c>
      <c r="Y21" s="8"/>
      <c r="Z21" s="265"/>
      <c r="AA21" s="266"/>
      <c r="AB21" s="266"/>
      <c r="AC21" s="267"/>
      <c r="AD21" s="268">
        <f t="shared" si="5"/>
        <v>1371.6699999999987</v>
      </c>
    </row>
    <row r="22" spans="1:30" ht="32" x14ac:dyDescent="0.2">
      <c r="A22" s="310">
        <v>43201</v>
      </c>
      <c r="B22" s="363" t="s">
        <v>168</v>
      </c>
      <c r="C22" s="282"/>
      <c r="D22" s="283">
        <f t="shared" si="7"/>
        <v>0</v>
      </c>
      <c r="E22" s="288"/>
      <c r="F22" s="289"/>
      <c r="G22" s="321">
        <f t="shared" si="1"/>
        <v>-1000</v>
      </c>
      <c r="H22" s="285">
        <f t="shared" si="2"/>
        <v>16116.669999999998</v>
      </c>
      <c r="I22" s="124"/>
      <c r="J22" s="254"/>
      <c r="K22" s="255"/>
      <c r="L22" s="256"/>
      <c r="M22" s="374"/>
      <c r="N22" s="290"/>
      <c r="O22" s="257"/>
      <c r="P22" s="115">
        <f t="shared" si="6"/>
        <v>4948.51</v>
      </c>
      <c r="Q22" s="8"/>
      <c r="R22" s="254">
        <v>-1000</v>
      </c>
      <c r="S22" s="255"/>
      <c r="T22" s="256"/>
      <c r="U22" s="374"/>
      <c r="V22" s="290"/>
      <c r="W22" s="257"/>
      <c r="X22" s="115">
        <f t="shared" si="9"/>
        <v>9796.4900000000034</v>
      </c>
      <c r="Y22" s="8"/>
      <c r="Z22" s="265"/>
      <c r="AA22" s="266"/>
      <c r="AB22" s="266"/>
      <c r="AC22" s="267"/>
      <c r="AD22" s="268">
        <f>AD19+SUM(Z22:AC22)</f>
        <v>1371.6699999999987</v>
      </c>
    </row>
    <row r="23" spans="1:30" ht="26" x14ac:dyDescent="0.2">
      <c r="A23" s="310">
        <v>43201</v>
      </c>
      <c r="B23" s="362" t="s">
        <v>166</v>
      </c>
      <c r="C23" s="282"/>
      <c r="D23" s="283">
        <f t="shared" si="7"/>
        <v>0</v>
      </c>
      <c r="E23" s="288"/>
      <c r="F23" s="289"/>
      <c r="G23" s="321">
        <f t="shared" si="1"/>
        <v>0</v>
      </c>
      <c r="H23" s="285">
        <f t="shared" si="2"/>
        <v>16116.669999999998</v>
      </c>
      <c r="I23" s="125"/>
      <c r="J23" s="254"/>
      <c r="K23" s="255"/>
      <c r="L23" s="256"/>
      <c r="M23" s="374"/>
      <c r="N23" s="290">
        <v>-1000</v>
      </c>
      <c r="O23" s="257"/>
      <c r="P23" s="115">
        <f t="shared" si="6"/>
        <v>3948.51</v>
      </c>
      <c r="Q23" s="8"/>
      <c r="R23" s="254"/>
      <c r="S23" s="255"/>
      <c r="T23" s="256"/>
      <c r="U23" s="374"/>
      <c r="V23" s="290">
        <v>1000</v>
      </c>
      <c r="W23" s="257"/>
      <c r="X23" s="115">
        <f t="shared" si="9"/>
        <v>10796.490000000003</v>
      </c>
      <c r="Y23" s="8"/>
      <c r="Z23" s="265"/>
      <c r="AA23" s="266"/>
      <c r="AB23" s="266"/>
      <c r="AC23" s="267"/>
      <c r="AD23" s="268">
        <f t="shared" ref="AD23:AD26" si="10">AD22+SUM(Z23:AC23)</f>
        <v>1371.6699999999987</v>
      </c>
    </row>
    <row r="24" spans="1:30" ht="21" customHeight="1" x14ac:dyDescent="0.2">
      <c r="A24" s="310">
        <v>43201</v>
      </c>
      <c r="B24" s="364" t="s">
        <v>169</v>
      </c>
      <c r="C24" s="282"/>
      <c r="D24" s="283">
        <f t="shared" si="7"/>
        <v>0</v>
      </c>
      <c r="E24" s="288"/>
      <c r="F24" s="289"/>
      <c r="G24" s="321">
        <f t="shared" si="1"/>
        <v>-25</v>
      </c>
      <c r="H24" s="285">
        <f t="shared" si="2"/>
        <v>16091.669999999998</v>
      </c>
      <c r="I24" s="125"/>
      <c r="J24" s="254"/>
      <c r="K24" s="255"/>
      <c r="L24" s="256"/>
      <c r="M24" s="374"/>
      <c r="N24" s="290"/>
      <c r="O24" s="257"/>
      <c r="P24" s="115">
        <f t="shared" si="6"/>
        <v>3948.51</v>
      </c>
      <c r="Q24" s="8"/>
      <c r="R24" s="254"/>
      <c r="S24" s="255">
        <v>-25</v>
      </c>
      <c r="T24" s="256"/>
      <c r="U24" s="374"/>
      <c r="V24" s="290"/>
      <c r="W24" s="257"/>
      <c r="X24" s="115">
        <f t="shared" si="9"/>
        <v>10771.490000000003</v>
      </c>
      <c r="Y24" s="8"/>
      <c r="Z24" s="265"/>
      <c r="AA24" s="266"/>
      <c r="AB24" s="266"/>
      <c r="AC24" s="267"/>
      <c r="AD24" s="268">
        <f t="shared" si="10"/>
        <v>1371.6699999999987</v>
      </c>
    </row>
    <row r="25" spans="1:30" x14ac:dyDescent="0.2">
      <c r="A25" s="310">
        <v>43202</v>
      </c>
      <c r="B25" s="359" t="s">
        <v>170</v>
      </c>
      <c r="C25" s="282"/>
      <c r="D25" s="283">
        <f t="shared" si="7"/>
        <v>0</v>
      </c>
      <c r="E25" s="288"/>
      <c r="F25" s="289"/>
      <c r="G25" s="321">
        <f t="shared" si="1"/>
        <v>-12.97</v>
      </c>
      <c r="H25" s="285">
        <f t="shared" si="8"/>
        <v>16078.699999999999</v>
      </c>
      <c r="I25" s="125"/>
      <c r="J25" s="254"/>
      <c r="K25" s="255">
        <v>-12.97</v>
      </c>
      <c r="L25" s="256"/>
      <c r="M25" s="374"/>
      <c r="N25" s="290"/>
      <c r="O25" s="257"/>
      <c r="P25" s="115">
        <f t="shared" ref="P25:P27" si="11">P24+SUM(J25:O25)</f>
        <v>3935.5400000000004</v>
      </c>
      <c r="Q25" s="8"/>
      <c r="R25" s="254"/>
      <c r="S25" s="255"/>
      <c r="T25" s="256"/>
      <c r="U25" s="374"/>
      <c r="V25" s="290"/>
      <c r="W25" s="257"/>
      <c r="X25" s="115">
        <f t="shared" si="9"/>
        <v>10771.490000000003</v>
      </c>
      <c r="Y25" s="8"/>
      <c r="Z25" s="265"/>
      <c r="AA25" s="266"/>
      <c r="AB25" s="266"/>
      <c r="AC25" s="267"/>
      <c r="AD25" s="268">
        <f t="shared" si="10"/>
        <v>1371.6699999999987</v>
      </c>
    </row>
    <row r="26" spans="1:30" x14ac:dyDescent="0.2">
      <c r="A26" s="310">
        <v>43209</v>
      </c>
      <c r="B26" s="389" t="s">
        <v>171</v>
      </c>
      <c r="C26" s="282"/>
      <c r="D26" s="283">
        <f t="shared" si="7"/>
        <v>0</v>
      </c>
      <c r="E26" s="288"/>
      <c r="F26" s="289"/>
      <c r="G26" s="321">
        <f t="shared" si="1"/>
        <v>-3</v>
      </c>
      <c r="H26" s="285">
        <f t="shared" si="8"/>
        <v>16075.699999999999</v>
      </c>
      <c r="I26" s="125"/>
      <c r="J26" s="254"/>
      <c r="K26" s="255">
        <v>-3</v>
      </c>
      <c r="L26" s="256"/>
      <c r="M26" s="374"/>
      <c r="N26" s="290"/>
      <c r="O26" s="257"/>
      <c r="P26" s="115">
        <f t="shared" si="11"/>
        <v>3932.5400000000004</v>
      </c>
      <c r="Q26" s="8"/>
      <c r="R26" s="254"/>
      <c r="S26" s="255"/>
      <c r="T26" s="256"/>
      <c r="U26" s="374"/>
      <c r="V26" s="290"/>
      <c r="W26" s="257"/>
      <c r="X26" s="115">
        <f t="shared" si="9"/>
        <v>10771.490000000003</v>
      </c>
      <c r="Y26" s="8"/>
      <c r="Z26" s="265"/>
      <c r="AA26" s="266"/>
      <c r="AB26" s="266"/>
      <c r="AC26" s="267"/>
      <c r="AD26" s="268">
        <f t="shared" si="10"/>
        <v>1371.6699999999987</v>
      </c>
    </row>
    <row r="27" spans="1:30" x14ac:dyDescent="0.2">
      <c r="A27" s="310">
        <v>43209</v>
      </c>
      <c r="B27" s="390" t="s">
        <v>172</v>
      </c>
      <c r="C27" s="282"/>
      <c r="D27" s="283">
        <f t="shared" si="0"/>
        <v>0</v>
      </c>
      <c r="E27" s="288"/>
      <c r="F27" s="289"/>
      <c r="G27" s="321">
        <f t="shared" si="1"/>
        <v>-71.88</v>
      </c>
      <c r="H27" s="285">
        <f t="shared" si="2"/>
        <v>16003.82</v>
      </c>
      <c r="I27" s="125"/>
      <c r="J27" s="365">
        <v>-71.88</v>
      </c>
      <c r="K27" s="255"/>
      <c r="L27" s="256"/>
      <c r="M27" s="374"/>
      <c r="N27" s="290"/>
      <c r="O27" s="257"/>
      <c r="P27" s="115">
        <f t="shared" si="11"/>
        <v>3860.6600000000003</v>
      </c>
      <c r="Q27" s="8"/>
      <c r="R27" s="254"/>
      <c r="S27" s="255"/>
      <c r="T27" s="256"/>
      <c r="U27" s="374"/>
      <c r="V27" s="290"/>
      <c r="W27" s="257"/>
      <c r="X27" s="115">
        <f t="shared" si="9"/>
        <v>10771.490000000003</v>
      </c>
      <c r="Y27" s="8"/>
      <c r="Z27" s="265"/>
      <c r="AA27" s="266"/>
      <c r="AB27" s="266"/>
      <c r="AC27" s="267"/>
      <c r="AD27" s="268">
        <f t="shared" si="5"/>
        <v>1371.6699999999987</v>
      </c>
    </row>
    <row r="28" spans="1:30" x14ac:dyDescent="0.2">
      <c r="A28" s="310">
        <v>43213</v>
      </c>
      <c r="B28" s="389" t="s">
        <v>171</v>
      </c>
      <c r="C28" s="282"/>
      <c r="D28" s="283">
        <f t="shared" si="0"/>
        <v>0</v>
      </c>
      <c r="E28" s="288"/>
      <c r="F28" s="289"/>
      <c r="G28" s="321">
        <f t="shared" si="1"/>
        <v>-3</v>
      </c>
      <c r="H28" s="285">
        <f t="shared" si="2"/>
        <v>16000.82</v>
      </c>
      <c r="I28" s="125"/>
      <c r="J28" s="254"/>
      <c r="K28" s="255">
        <v>-3</v>
      </c>
      <c r="L28" s="256"/>
      <c r="M28" s="374"/>
      <c r="N28" s="290"/>
      <c r="O28" s="257"/>
      <c r="P28" s="115">
        <f t="shared" si="6"/>
        <v>3857.6600000000003</v>
      </c>
      <c r="Q28" s="8"/>
      <c r="R28" s="254"/>
      <c r="S28" s="255"/>
      <c r="T28" s="256"/>
      <c r="U28" s="374"/>
      <c r="V28" s="290"/>
      <c r="W28" s="257"/>
      <c r="X28" s="115">
        <f t="shared" si="9"/>
        <v>10771.490000000003</v>
      </c>
      <c r="Y28" s="8"/>
      <c r="Z28" s="265"/>
      <c r="AA28" s="266"/>
      <c r="AB28" s="266"/>
      <c r="AC28" s="267"/>
      <c r="AD28" s="268">
        <f t="shared" si="5"/>
        <v>1371.6699999999987</v>
      </c>
    </row>
    <row r="29" spans="1:30" x14ac:dyDescent="0.2">
      <c r="A29" s="310">
        <v>43213</v>
      </c>
      <c r="B29" s="390" t="s">
        <v>172</v>
      </c>
      <c r="C29" s="282"/>
      <c r="D29" s="283">
        <f t="shared" ref="D29:D30" si="12">L29+T29+AC29-C29</f>
        <v>0</v>
      </c>
      <c r="E29" s="288"/>
      <c r="F29" s="289"/>
      <c r="G29" s="321">
        <f t="shared" si="1"/>
        <v>-274.58999999999997</v>
      </c>
      <c r="H29" s="285">
        <f t="shared" ref="H29:H30" si="13">H28+SUM(C29:G29)</f>
        <v>15726.23</v>
      </c>
      <c r="I29" s="125"/>
      <c r="J29" s="365">
        <v>-274.58999999999997</v>
      </c>
      <c r="K29" s="255"/>
      <c r="L29" s="256"/>
      <c r="M29" s="374"/>
      <c r="N29" s="290"/>
      <c r="O29" s="257"/>
      <c r="P29" s="115">
        <f t="shared" ref="P29:P32" si="14">P28+SUM(J29:O29)</f>
        <v>3583.07</v>
      </c>
      <c r="Q29" s="8"/>
      <c r="R29" s="254"/>
      <c r="S29" s="255"/>
      <c r="T29" s="256"/>
      <c r="U29" s="374"/>
      <c r="V29" s="290"/>
      <c r="W29" s="257"/>
      <c r="X29" s="115">
        <f t="shared" ref="X29:X32" si="15">X28+SUM(R29:W29)</f>
        <v>10771.490000000003</v>
      </c>
      <c r="Y29" s="8"/>
      <c r="Z29" s="265"/>
      <c r="AA29" s="266"/>
      <c r="AB29" s="266"/>
      <c r="AC29" s="267"/>
      <c r="AD29" s="268">
        <f t="shared" ref="AD29:AD37" si="16">AD28+SUM(Z29:AC29)</f>
        <v>1371.6699999999987</v>
      </c>
    </row>
    <row r="30" spans="1:30" x14ac:dyDescent="0.2">
      <c r="A30" s="310">
        <v>43215</v>
      </c>
      <c r="B30" s="389" t="s">
        <v>171</v>
      </c>
      <c r="C30" s="282"/>
      <c r="D30" s="283">
        <f t="shared" si="12"/>
        <v>0</v>
      </c>
      <c r="E30" s="288"/>
      <c r="F30" s="289"/>
      <c r="G30" s="321">
        <f t="shared" si="1"/>
        <v>-3</v>
      </c>
      <c r="H30" s="285">
        <f t="shared" si="13"/>
        <v>15723.23</v>
      </c>
      <c r="I30" s="125"/>
      <c r="J30" s="254"/>
      <c r="K30" s="255">
        <v>-3</v>
      </c>
      <c r="L30" s="256"/>
      <c r="M30" s="374"/>
      <c r="N30" s="290"/>
      <c r="O30" s="257"/>
      <c r="P30" s="115">
        <f t="shared" si="14"/>
        <v>3580.07</v>
      </c>
      <c r="Q30" s="8"/>
      <c r="R30" s="254"/>
      <c r="S30" s="255"/>
      <c r="T30" s="256"/>
      <c r="U30" s="374"/>
      <c r="V30" s="290"/>
      <c r="W30" s="257"/>
      <c r="X30" s="115">
        <f t="shared" si="15"/>
        <v>10771.490000000003</v>
      </c>
      <c r="Y30" s="8"/>
      <c r="Z30" s="265"/>
      <c r="AA30" s="266"/>
      <c r="AB30" s="266"/>
      <c r="AC30" s="267"/>
      <c r="AD30" s="268">
        <f t="shared" si="16"/>
        <v>1371.6699999999987</v>
      </c>
    </row>
    <row r="31" spans="1:30" x14ac:dyDescent="0.2">
      <c r="A31" s="310">
        <v>43215</v>
      </c>
      <c r="B31" s="390" t="s">
        <v>172</v>
      </c>
      <c r="C31" s="282"/>
      <c r="D31" s="283">
        <f t="shared" si="0"/>
        <v>0</v>
      </c>
      <c r="E31" s="288"/>
      <c r="F31" s="289"/>
      <c r="G31" s="321">
        <f t="shared" si="1"/>
        <v>-140.71</v>
      </c>
      <c r="H31" s="285">
        <f t="shared" ref="H31:H37" si="17">H30+SUM(C31:G31)</f>
        <v>15582.52</v>
      </c>
      <c r="I31" s="125"/>
      <c r="J31" s="365">
        <v>-140.71</v>
      </c>
      <c r="K31" s="255"/>
      <c r="L31" s="256"/>
      <c r="M31" s="374"/>
      <c r="N31" s="290"/>
      <c r="O31" s="257"/>
      <c r="P31" s="115">
        <f t="shared" si="14"/>
        <v>3439.36</v>
      </c>
      <c r="Q31" s="8"/>
      <c r="R31" s="254"/>
      <c r="S31" s="255"/>
      <c r="T31" s="256"/>
      <c r="U31" s="374"/>
      <c r="V31" s="290"/>
      <c r="W31" s="257"/>
      <c r="X31" s="115">
        <f t="shared" si="15"/>
        <v>10771.490000000003</v>
      </c>
      <c r="Y31" s="8"/>
      <c r="Z31" s="265"/>
      <c r="AA31" s="266"/>
      <c r="AB31" s="266"/>
      <c r="AC31" s="267"/>
      <c r="AD31" s="268">
        <f t="shared" si="16"/>
        <v>1371.6699999999987</v>
      </c>
    </row>
    <row r="32" spans="1:30" x14ac:dyDescent="0.2">
      <c r="A32" s="310">
        <v>43217</v>
      </c>
      <c r="B32" s="389" t="s">
        <v>171</v>
      </c>
      <c r="C32" s="282"/>
      <c r="D32" s="283">
        <f t="shared" si="0"/>
        <v>0</v>
      </c>
      <c r="E32" s="288"/>
      <c r="F32" s="289"/>
      <c r="G32" s="321">
        <f t="shared" si="1"/>
        <v>-3</v>
      </c>
      <c r="H32" s="285">
        <f t="shared" si="17"/>
        <v>15579.52</v>
      </c>
      <c r="I32" s="125"/>
      <c r="J32" s="254"/>
      <c r="K32" s="255">
        <v>-3</v>
      </c>
      <c r="L32" s="256"/>
      <c r="M32" s="374"/>
      <c r="N32" s="290"/>
      <c r="O32" s="257"/>
      <c r="P32" s="115">
        <f t="shared" si="14"/>
        <v>3436.36</v>
      </c>
      <c r="Q32" s="8"/>
      <c r="R32" s="254"/>
      <c r="S32" s="255"/>
      <c r="T32" s="256"/>
      <c r="U32" s="374"/>
      <c r="V32" s="290"/>
      <c r="W32" s="257"/>
      <c r="X32" s="115">
        <f t="shared" si="15"/>
        <v>10771.490000000003</v>
      </c>
      <c r="Y32" s="8"/>
      <c r="Z32" s="265"/>
      <c r="AA32" s="266"/>
      <c r="AB32" s="266"/>
      <c r="AC32" s="267"/>
      <c r="AD32" s="268">
        <f t="shared" si="16"/>
        <v>1371.6699999999987</v>
      </c>
    </row>
    <row r="33" spans="1:30" x14ac:dyDescent="0.2">
      <c r="A33" s="310">
        <v>43217</v>
      </c>
      <c r="B33" s="390" t="s">
        <v>172</v>
      </c>
      <c r="C33" s="282"/>
      <c r="D33" s="283">
        <f t="shared" si="0"/>
        <v>0</v>
      </c>
      <c r="E33" s="288"/>
      <c r="F33" s="289"/>
      <c r="G33" s="321">
        <f t="shared" si="1"/>
        <v>-139.41999999999999</v>
      </c>
      <c r="H33" s="285">
        <f t="shared" si="17"/>
        <v>15440.1</v>
      </c>
      <c r="I33" s="125"/>
      <c r="J33" s="365">
        <v>-139.41999999999999</v>
      </c>
      <c r="K33" s="255"/>
      <c r="L33" s="256"/>
      <c r="M33" s="374"/>
      <c r="N33" s="290"/>
      <c r="O33" s="257"/>
      <c r="P33" s="115">
        <f t="shared" ref="P33:P37" si="18">P32+SUM(J33:O33)</f>
        <v>3296.94</v>
      </c>
      <c r="Q33" s="8"/>
      <c r="R33" s="254"/>
      <c r="S33" s="255"/>
      <c r="T33" s="256"/>
      <c r="U33" s="374"/>
      <c r="V33" s="290"/>
      <c r="W33" s="257"/>
      <c r="X33" s="115">
        <f t="shared" ref="X33:X37" si="19">X32+SUM(R33:W33)</f>
        <v>10771.490000000003</v>
      </c>
      <c r="Y33" s="8"/>
      <c r="Z33" s="265"/>
      <c r="AA33" s="266"/>
      <c r="AB33" s="266"/>
      <c r="AC33" s="267"/>
      <c r="AD33" s="268">
        <f t="shared" si="16"/>
        <v>1371.6699999999987</v>
      </c>
    </row>
    <row r="34" spans="1:30" x14ac:dyDescent="0.2">
      <c r="A34" s="310">
        <v>43220</v>
      </c>
      <c r="B34" s="389" t="s">
        <v>171</v>
      </c>
      <c r="C34" s="282"/>
      <c r="D34" s="283">
        <f t="shared" si="0"/>
        <v>0</v>
      </c>
      <c r="E34" s="288"/>
      <c r="F34" s="289"/>
      <c r="G34" s="321">
        <f t="shared" si="1"/>
        <v>-3</v>
      </c>
      <c r="H34" s="285">
        <f t="shared" si="17"/>
        <v>15437.1</v>
      </c>
      <c r="I34" s="125"/>
      <c r="J34" s="254"/>
      <c r="K34" s="255">
        <v>-3</v>
      </c>
      <c r="L34" s="256"/>
      <c r="M34" s="374"/>
      <c r="N34" s="290"/>
      <c r="O34" s="257"/>
      <c r="P34" s="115">
        <f t="shared" si="18"/>
        <v>3293.94</v>
      </c>
      <c r="Q34" s="8"/>
      <c r="R34" s="254"/>
      <c r="S34" s="255"/>
      <c r="T34" s="256"/>
      <c r="U34" s="374"/>
      <c r="V34" s="290"/>
      <c r="W34" s="257"/>
      <c r="X34" s="115">
        <f t="shared" si="19"/>
        <v>10771.490000000003</v>
      </c>
      <c r="Y34" s="8"/>
      <c r="Z34" s="265"/>
      <c r="AA34" s="266"/>
      <c r="AB34" s="266"/>
      <c r="AC34" s="267"/>
      <c r="AD34" s="268">
        <f t="shared" si="16"/>
        <v>1371.6699999999987</v>
      </c>
    </row>
    <row r="35" spans="1:30" x14ac:dyDescent="0.2">
      <c r="A35" s="310">
        <v>43220</v>
      </c>
      <c r="B35" s="391" t="s">
        <v>172</v>
      </c>
      <c r="C35" s="282"/>
      <c r="D35" s="283">
        <f t="shared" si="0"/>
        <v>0</v>
      </c>
      <c r="E35" s="288"/>
      <c r="F35" s="289"/>
      <c r="G35" s="321">
        <f t="shared" si="1"/>
        <v>-140.84</v>
      </c>
      <c r="H35" s="285">
        <f t="shared" si="17"/>
        <v>15296.26</v>
      </c>
      <c r="I35" s="125"/>
      <c r="J35" s="365">
        <v>-140.84</v>
      </c>
      <c r="K35" s="255"/>
      <c r="L35" s="256"/>
      <c r="M35" s="374"/>
      <c r="N35" s="290"/>
      <c r="O35" s="257"/>
      <c r="P35" s="115">
        <f t="shared" si="18"/>
        <v>3153.1</v>
      </c>
      <c r="Q35" s="8"/>
      <c r="R35" s="254"/>
      <c r="S35" s="255"/>
      <c r="T35" s="256"/>
      <c r="U35" s="374"/>
      <c r="V35" s="290"/>
      <c r="W35" s="257"/>
      <c r="X35" s="115">
        <f t="shared" si="19"/>
        <v>10771.490000000003</v>
      </c>
      <c r="Y35" s="8"/>
      <c r="Z35" s="265"/>
      <c r="AA35" s="266"/>
      <c r="AB35" s="266"/>
      <c r="AC35" s="267"/>
      <c r="AD35" s="268">
        <f t="shared" si="16"/>
        <v>1371.6699999999987</v>
      </c>
    </row>
    <row r="36" spans="1:30" x14ac:dyDescent="0.2">
      <c r="A36" s="310">
        <v>43221</v>
      </c>
      <c r="B36" s="359" t="s">
        <v>175</v>
      </c>
      <c r="C36" s="282"/>
      <c r="D36" s="283">
        <f t="shared" si="0"/>
        <v>0</v>
      </c>
      <c r="E36" s="288"/>
      <c r="F36" s="289"/>
      <c r="G36" s="321">
        <f t="shared" si="1"/>
        <v>-12.97</v>
      </c>
      <c r="H36" s="285">
        <f t="shared" si="17"/>
        <v>15283.29</v>
      </c>
      <c r="I36" s="125"/>
      <c r="J36" s="254"/>
      <c r="K36" s="255">
        <v>-12.97</v>
      </c>
      <c r="L36" s="256"/>
      <c r="M36" s="374"/>
      <c r="N36" s="290"/>
      <c r="O36" s="257"/>
      <c r="P36" s="115">
        <f t="shared" si="18"/>
        <v>3140.13</v>
      </c>
      <c r="Q36" s="8"/>
      <c r="R36" s="254"/>
      <c r="S36" s="255"/>
      <c r="T36" s="256"/>
      <c r="U36" s="374"/>
      <c r="V36" s="290"/>
      <c r="W36" s="257"/>
      <c r="X36" s="115">
        <f t="shared" si="19"/>
        <v>10771.490000000003</v>
      </c>
      <c r="Y36" s="8"/>
      <c r="Z36" s="265"/>
      <c r="AA36" s="266"/>
      <c r="AB36" s="266"/>
      <c r="AC36" s="267"/>
      <c r="AD36" s="268">
        <f t="shared" si="16"/>
        <v>1371.6699999999987</v>
      </c>
    </row>
    <row r="37" spans="1:30" ht="30.75" customHeight="1" x14ac:dyDescent="0.2">
      <c r="A37" s="310">
        <v>43221</v>
      </c>
      <c r="B37" s="364" t="s">
        <v>176</v>
      </c>
      <c r="C37" s="282"/>
      <c r="D37" s="283">
        <f t="shared" si="0"/>
        <v>100</v>
      </c>
      <c r="E37" s="288"/>
      <c r="F37" s="289"/>
      <c r="G37" s="321">
        <f t="shared" si="1"/>
        <v>0</v>
      </c>
      <c r="H37" s="285">
        <f t="shared" si="17"/>
        <v>15383.29</v>
      </c>
      <c r="I37" s="125"/>
      <c r="J37" s="254"/>
      <c r="K37" s="255"/>
      <c r="L37" s="256">
        <v>100</v>
      </c>
      <c r="M37" s="374"/>
      <c r="N37" s="290"/>
      <c r="O37" s="257"/>
      <c r="P37" s="115">
        <f t="shared" si="18"/>
        <v>3240.13</v>
      </c>
      <c r="Q37" s="8"/>
      <c r="R37" s="254"/>
      <c r="S37" s="255"/>
      <c r="T37" s="256"/>
      <c r="U37" s="374"/>
      <c r="V37" s="290"/>
      <c r="W37" s="257"/>
      <c r="X37" s="115">
        <f t="shared" si="19"/>
        <v>10771.490000000003</v>
      </c>
      <c r="Y37" s="8"/>
      <c r="Z37" s="265"/>
      <c r="AA37" s="266"/>
      <c r="AB37" s="266"/>
      <c r="AC37" s="267"/>
      <c r="AD37" s="268">
        <f t="shared" si="16"/>
        <v>1371.6699999999987</v>
      </c>
    </row>
    <row r="38" spans="1:30" ht="30.75" customHeight="1" x14ac:dyDescent="0.2">
      <c r="A38" s="310">
        <v>43223</v>
      </c>
      <c r="B38" s="366" t="s">
        <v>177</v>
      </c>
      <c r="C38" s="282"/>
      <c r="D38" s="283">
        <f t="shared" si="0"/>
        <v>200</v>
      </c>
      <c r="E38" s="288"/>
      <c r="F38" s="289"/>
      <c r="G38" s="321">
        <f t="shared" ref="G38:G69" si="20">J38+K38+R38+S38+AA38+AB38-F38</f>
        <v>0</v>
      </c>
      <c r="H38" s="285">
        <f t="shared" si="2"/>
        <v>15583.29</v>
      </c>
      <c r="I38" s="124"/>
      <c r="J38" s="254"/>
      <c r="K38" s="255"/>
      <c r="L38" s="256">
        <v>200</v>
      </c>
      <c r="M38" s="374"/>
      <c r="N38" s="290"/>
      <c r="O38" s="257"/>
      <c r="P38" s="115">
        <f t="shared" si="6"/>
        <v>3440.13</v>
      </c>
      <c r="Q38" s="8"/>
      <c r="R38" s="254"/>
      <c r="S38" s="255"/>
      <c r="T38" s="256"/>
      <c r="U38" s="374"/>
      <c r="V38" s="290"/>
      <c r="W38" s="257"/>
      <c r="X38" s="115">
        <f t="shared" si="4"/>
        <v>10771.490000000003</v>
      </c>
      <c r="Y38" s="8"/>
      <c r="Z38" s="265"/>
      <c r="AA38" s="266"/>
      <c r="AB38" s="266"/>
      <c r="AC38" s="267"/>
      <c r="AD38" s="268">
        <f t="shared" si="5"/>
        <v>1371.6699999999987</v>
      </c>
    </row>
    <row r="39" spans="1:30" ht="16" x14ac:dyDescent="0.2">
      <c r="A39" s="310">
        <v>43224</v>
      </c>
      <c r="B39" s="364" t="s">
        <v>178</v>
      </c>
      <c r="C39" s="291"/>
      <c r="D39" s="283">
        <f t="shared" si="0"/>
        <v>0</v>
      </c>
      <c r="E39" s="288" t="s">
        <v>0</v>
      </c>
      <c r="F39" s="289"/>
      <c r="G39" s="321">
        <f t="shared" si="20"/>
        <v>-750</v>
      </c>
      <c r="H39" s="285">
        <f t="shared" si="2"/>
        <v>14833.29</v>
      </c>
      <c r="I39" s="125"/>
      <c r="J39" s="254">
        <v>-750</v>
      </c>
      <c r="K39" s="255"/>
      <c r="L39" s="256"/>
      <c r="M39" s="374"/>
      <c r="N39" s="290"/>
      <c r="O39" s="257"/>
      <c r="P39" s="115">
        <f t="shared" si="6"/>
        <v>2690.13</v>
      </c>
      <c r="Q39" s="8"/>
      <c r="R39" s="254"/>
      <c r="S39" s="255"/>
      <c r="T39" s="256"/>
      <c r="U39" s="374"/>
      <c r="V39" s="290"/>
      <c r="W39" s="257"/>
      <c r="X39" s="115">
        <f t="shared" si="4"/>
        <v>10771.490000000003</v>
      </c>
      <c r="Y39" s="8"/>
      <c r="Z39" s="265"/>
      <c r="AA39" s="266"/>
      <c r="AB39" s="266"/>
      <c r="AC39" s="267"/>
      <c r="AD39" s="268">
        <f t="shared" si="5"/>
        <v>1371.6699999999987</v>
      </c>
    </row>
    <row r="40" spans="1:30" ht="16" x14ac:dyDescent="0.2">
      <c r="A40" s="310">
        <v>43235</v>
      </c>
      <c r="B40" s="364" t="s">
        <v>179</v>
      </c>
      <c r="C40" s="291"/>
      <c r="D40" s="283">
        <f t="shared" si="0"/>
        <v>0.01</v>
      </c>
      <c r="E40" s="288" t="s">
        <v>0</v>
      </c>
      <c r="F40" s="289"/>
      <c r="G40" s="321">
        <f t="shared" si="20"/>
        <v>0</v>
      </c>
      <c r="H40" s="285">
        <f t="shared" si="2"/>
        <v>14833.300000000001</v>
      </c>
      <c r="I40" s="125"/>
      <c r="J40" s="254"/>
      <c r="K40" s="255"/>
      <c r="L40" s="256">
        <v>0.01</v>
      </c>
      <c r="M40" s="374"/>
      <c r="N40" s="290"/>
      <c r="O40" s="257"/>
      <c r="P40" s="115">
        <f t="shared" si="6"/>
        <v>2690.1400000000003</v>
      </c>
      <c r="Q40" s="8"/>
      <c r="R40" s="254"/>
      <c r="S40" s="255"/>
      <c r="T40" s="256"/>
      <c r="U40" s="374"/>
      <c r="V40" s="290"/>
      <c r="W40" s="257"/>
      <c r="X40" s="115">
        <f t="shared" si="4"/>
        <v>10771.490000000003</v>
      </c>
      <c r="Y40" s="8"/>
      <c r="Z40" s="265"/>
      <c r="AA40" s="266"/>
      <c r="AB40" s="266"/>
      <c r="AC40" s="267"/>
      <c r="AD40" s="268">
        <f t="shared" si="5"/>
        <v>1371.6699999999987</v>
      </c>
    </row>
    <row r="41" spans="1:30" ht="16" x14ac:dyDescent="0.2">
      <c r="A41" s="310">
        <v>43238</v>
      </c>
      <c r="B41" s="364" t="s">
        <v>180</v>
      </c>
      <c r="C41" s="282"/>
      <c r="D41" s="283">
        <f t="shared" ref="D41:D55" si="21">L41+T41+AC41-C41</f>
        <v>100</v>
      </c>
      <c r="E41" s="288"/>
      <c r="F41" s="289"/>
      <c r="G41" s="321">
        <f t="shared" si="20"/>
        <v>0</v>
      </c>
      <c r="H41" s="285">
        <f t="shared" si="2"/>
        <v>14933.300000000001</v>
      </c>
      <c r="I41" s="125"/>
      <c r="J41" s="254"/>
      <c r="K41" s="255"/>
      <c r="L41" s="256"/>
      <c r="M41" s="374"/>
      <c r="N41" s="290"/>
      <c r="O41" s="257"/>
      <c r="P41" s="115">
        <f t="shared" si="6"/>
        <v>2690.1400000000003</v>
      </c>
      <c r="Q41" s="8"/>
      <c r="R41" s="254"/>
      <c r="S41" s="255"/>
      <c r="T41" s="256">
        <v>100</v>
      </c>
      <c r="U41" s="374"/>
      <c r="V41" s="290"/>
      <c r="W41" s="257"/>
      <c r="X41" s="115">
        <f t="shared" si="4"/>
        <v>10871.490000000003</v>
      </c>
      <c r="Y41" s="8"/>
      <c r="Z41" s="265"/>
      <c r="AA41" s="266"/>
      <c r="AB41" s="266"/>
      <c r="AC41" s="267"/>
      <c r="AD41" s="268">
        <f t="shared" si="5"/>
        <v>1371.6699999999987</v>
      </c>
    </row>
    <row r="42" spans="1:30" ht="16" x14ac:dyDescent="0.2">
      <c r="A42" s="310">
        <v>43238</v>
      </c>
      <c r="B42" s="364" t="s">
        <v>162</v>
      </c>
      <c r="C42" s="282"/>
      <c r="D42" s="283">
        <f t="shared" si="21"/>
        <v>10.96</v>
      </c>
      <c r="E42" s="288"/>
      <c r="F42" s="289"/>
      <c r="G42" s="321">
        <f t="shared" si="20"/>
        <v>0</v>
      </c>
      <c r="H42" s="285">
        <f t="shared" si="2"/>
        <v>14944.26</v>
      </c>
      <c r="I42" s="125"/>
      <c r="J42" s="254"/>
      <c r="K42" s="255"/>
      <c r="L42" s="256"/>
      <c r="M42" s="374"/>
      <c r="N42" s="290"/>
      <c r="O42" s="257"/>
      <c r="P42" s="115">
        <f t="shared" si="6"/>
        <v>2690.1400000000003</v>
      </c>
      <c r="Q42" s="8"/>
      <c r="R42" s="254"/>
      <c r="S42" s="255"/>
      <c r="T42" s="256">
        <v>10.96</v>
      </c>
      <c r="U42" s="374"/>
      <c r="V42" s="290"/>
      <c r="W42" s="257"/>
      <c r="X42" s="115">
        <f t="shared" si="4"/>
        <v>10882.450000000003</v>
      </c>
      <c r="Y42" s="8"/>
      <c r="Z42" s="265"/>
      <c r="AA42" s="266"/>
      <c r="AB42" s="266"/>
      <c r="AC42" s="267"/>
      <c r="AD42" s="268">
        <f t="shared" si="5"/>
        <v>1371.6699999999987</v>
      </c>
    </row>
    <row r="43" spans="1:30" x14ac:dyDescent="0.2">
      <c r="A43" s="310">
        <v>43241</v>
      </c>
      <c r="B43" s="367" t="s">
        <v>181</v>
      </c>
      <c r="C43" s="282"/>
      <c r="D43" s="283">
        <f t="shared" si="21"/>
        <v>0</v>
      </c>
      <c r="E43" s="288"/>
      <c r="F43" s="289"/>
      <c r="G43" s="321">
        <f t="shared" si="20"/>
        <v>-5.76</v>
      </c>
      <c r="H43" s="285">
        <f t="shared" si="2"/>
        <v>14938.5</v>
      </c>
      <c r="I43" s="125"/>
      <c r="J43" s="254">
        <v>-5.76</v>
      </c>
      <c r="K43" s="255"/>
      <c r="L43" s="256"/>
      <c r="M43" s="374"/>
      <c r="N43" s="290"/>
      <c r="O43" s="257"/>
      <c r="P43" s="115">
        <f t="shared" si="6"/>
        <v>2684.38</v>
      </c>
      <c r="Q43" s="8"/>
      <c r="R43" s="254"/>
      <c r="S43" s="255"/>
      <c r="T43" s="256"/>
      <c r="U43" s="374"/>
      <c r="V43" s="290"/>
      <c r="W43" s="257"/>
      <c r="X43" s="115">
        <f t="shared" si="4"/>
        <v>10882.450000000003</v>
      </c>
      <c r="Y43" s="8"/>
      <c r="Z43" s="265"/>
      <c r="AA43" s="266"/>
      <c r="AB43" s="266"/>
      <c r="AC43" s="267"/>
      <c r="AD43" s="268">
        <f t="shared" si="5"/>
        <v>1371.6699999999987</v>
      </c>
    </row>
    <row r="44" spans="1:30" x14ac:dyDescent="0.2">
      <c r="A44" s="310">
        <v>43242</v>
      </c>
      <c r="B44" s="367" t="s">
        <v>182</v>
      </c>
      <c r="C44" s="282"/>
      <c r="D44" s="283">
        <f t="shared" si="21"/>
        <v>0</v>
      </c>
      <c r="E44" s="288"/>
      <c r="F44" s="289"/>
      <c r="G44" s="321">
        <f t="shared" si="20"/>
        <v>-1000</v>
      </c>
      <c r="H44" s="285">
        <f t="shared" si="2"/>
        <v>13938.5</v>
      </c>
      <c r="I44" s="125"/>
      <c r="J44" s="254">
        <v>-1000</v>
      </c>
      <c r="K44" s="255"/>
      <c r="L44" s="256"/>
      <c r="M44" s="374"/>
      <c r="N44" s="290"/>
      <c r="O44" s="257"/>
      <c r="P44" s="115">
        <f t="shared" si="6"/>
        <v>1684.38</v>
      </c>
      <c r="Q44" s="8"/>
      <c r="R44" s="254"/>
      <c r="S44" s="255"/>
      <c r="T44" s="256"/>
      <c r="U44" s="374"/>
      <c r="V44" s="290"/>
      <c r="W44" s="257"/>
      <c r="X44" s="115">
        <f t="shared" si="4"/>
        <v>10882.450000000003</v>
      </c>
      <c r="Y44" s="8"/>
      <c r="Z44" s="265"/>
      <c r="AA44" s="266"/>
      <c r="AB44" s="266"/>
      <c r="AC44" s="267"/>
      <c r="AD44" s="268">
        <f t="shared" si="5"/>
        <v>1371.6699999999987</v>
      </c>
    </row>
    <row r="45" spans="1:30" x14ac:dyDescent="0.2">
      <c r="A45" s="310">
        <v>43243</v>
      </c>
      <c r="B45" s="367" t="s">
        <v>183</v>
      </c>
      <c r="C45" s="282"/>
      <c r="D45" s="283">
        <f t="shared" si="21"/>
        <v>0</v>
      </c>
      <c r="E45" s="288"/>
      <c r="F45" s="289"/>
      <c r="G45" s="321">
        <f t="shared" si="20"/>
        <v>-175</v>
      </c>
      <c r="H45" s="285">
        <f t="shared" ref="H45:H84" si="22">H44+SUM(C45:G45)</f>
        <v>13763.5</v>
      </c>
      <c r="I45" s="124"/>
      <c r="J45" s="254">
        <v>-175</v>
      </c>
      <c r="K45" s="255"/>
      <c r="L45" s="256"/>
      <c r="M45" s="374"/>
      <c r="N45" s="290"/>
      <c r="O45" s="257"/>
      <c r="P45" s="115">
        <f t="shared" ref="P45:P84" si="23">P44+SUM(J45:O45)</f>
        <v>1509.38</v>
      </c>
      <c r="Q45" s="8"/>
      <c r="R45" s="254"/>
      <c r="S45" s="255"/>
      <c r="T45" s="256"/>
      <c r="U45" s="374"/>
      <c r="V45" s="290"/>
      <c r="W45" s="257"/>
      <c r="X45" s="115">
        <f t="shared" ref="X45:X84" si="24">X44+SUM(R45:W45)</f>
        <v>10882.450000000003</v>
      </c>
      <c r="Y45" s="8"/>
      <c r="Z45" s="265"/>
      <c r="AA45" s="266"/>
      <c r="AB45" s="266"/>
      <c r="AC45" s="267"/>
      <c r="AD45" s="268">
        <f t="shared" ref="AD45:AD84" si="25">AD44+SUM(Z45:AC45)</f>
        <v>1371.6699999999987</v>
      </c>
    </row>
    <row r="46" spans="1:30" x14ac:dyDescent="0.2">
      <c r="A46" s="310">
        <v>43243</v>
      </c>
      <c r="B46" s="367" t="s">
        <v>181</v>
      </c>
      <c r="C46" s="282"/>
      <c r="D46" s="283">
        <f t="shared" si="21"/>
        <v>0</v>
      </c>
      <c r="E46" s="288"/>
      <c r="F46" s="289"/>
      <c r="G46" s="321">
        <f t="shared" si="20"/>
        <v>-2.99</v>
      </c>
      <c r="H46" s="285">
        <f t="shared" si="22"/>
        <v>13760.51</v>
      </c>
      <c r="I46" s="125"/>
      <c r="J46" s="254">
        <v>-2.99</v>
      </c>
      <c r="K46" s="255"/>
      <c r="L46" s="256"/>
      <c r="M46" s="374"/>
      <c r="N46" s="290"/>
      <c r="O46" s="257"/>
      <c r="P46" s="115">
        <f t="shared" si="23"/>
        <v>1506.39</v>
      </c>
      <c r="Q46" s="8"/>
      <c r="R46" s="254"/>
      <c r="S46" s="255"/>
      <c r="T46" s="256"/>
      <c r="U46" s="374"/>
      <c r="V46" s="290"/>
      <c r="W46" s="257"/>
      <c r="X46" s="115">
        <f t="shared" si="24"/>
        <v>10882.450000000003</v>
      </c>
      <c r="Y46" s="8"/>
      <c r="Z46" s="265"/>
      <c r="AA46" s="266"/>
      <c r="AB46" s="266"/>
      <c r="AC46" s="267"/>
      <c r="AD46" s="268">
        <f t="shared" si="25"/>
        <v>1371.6699999999987</v>
      </c>
    </row>
    <row r="47" spans="1:30" x14ac:dyDescent="0.2">
      <c r="A47" s="310">
        <v>43243</v>
      </c>
      <c r="B47" s="367" t="s">
        <v>181</v>
      </c>
      <c r="C47" s="282"/>
      <c r="D47" s="283">
        <f t="shared" si="21"/>
        <v>0</v>
      </c>
      <c r="E47" s="288"/>
      <c r="F47" s="289"/>
      <c r="G47" s="321">
        <f t="shared" si="20"/>
        <v>-2.99</v>
      </c>
      <c r="H47" s="285">
        <f t="shared" si="22"/>
        <v>13757.52</v>
      </c>
      <c r="I47" s="125"/>
      <c r="J47" s="254">
        <v>-2.99</v>
      </c>
      <c r="K47" s="255"/>
      <c r="L47" s="256"/>
      <c r="M47" s="374"/>
      <c r="N47" s="290"/>
      <c r="O47" s="257"/>
      <c r="P47" s="115">
        <f t="shared" si="23"/>
        <v>1503.4</v>
      </c>
      <c r="Q47" s="8"/>
      <c r="R47" s="254"/>
      <c r="S47" s="255"/>
      <c r="T47" s="256"/>
      <c r="U47" s="374"/>
      <c r="V47" s="290"/>
      <c r="W47" s="257"/>
      <c r="X47" s="115">
        <f t="shared" si="24"/>
        <v>10882.450000000003</v>
      </c>
      <c r="Y47" s="8"/>
      <c r="Z47" s="265"/>
      <c r="AA47" s="266"/>
      <c r="AB47" s="266"/>
      <c r="AC47" s="267"/>
      <c r="AD47" s="268">
        <f t="shared" si="25"/>
        <v>1371.6699999999987</v>
      </c>
    </row>
    <row r="48" spans="1:30" x14ac:dyDescent="0.2">
      <c r="A48" s="310">
        <v>43245</v>
      </c>
      <c r="B48" s="367" t="s">
        <v>181</v>
      </c>
      <c r="C48" s="282"/>
      <c r="D48" s="283">
        <f t="shared" si="21"/>
        <v>0</v>
      </c>
      <c r="E48" s="288"/>
      <c r="F48" s="289"/>
      <c r="G48" s="321">
        <f t="shared" si="20"/>
        <v>-5.98</v>
      </c>
      <c r="H48" s="285">
        <f t="shared" si="22"/>
        <v>13751.54</v>
      </c>
      <c r="I48" s="124"/>
      <c r="J48" s="254">
        <v>-5.98</v>
      </c>
      <c r="K48" s="255"/>
      <c r="L48" s="256"/>
      <c r="M48" s="374"/>
      <c r="N48" s="290"/>
      <c r="O48" s="257"/>
      <c r="P48" s="115">
        <f t="shared" si="23"/>
        <v>1497.42</v>
      </c>
      <c r="Q48" s="8"/>
      <c r="R48" s="254"/>
      <c r="S48" s="255"/>
      <c r="T48" s="256"/>
      <c r="U48" s="374"/>
      <c r="V48" s="290"/>
      <c r="W48" s="257"/>
      <c r="X48" s="115">
        <f t="shared" si="24"/>
        <v>10882.450000000003</v>
      </c>
      <c r="Y48" s="8"/>
      <c r="Z48" s="265"/>
      <c r="AA48" s="266"/>
      <c r="AB48" s="266"/>
      <c r="AC48" s="267"/>
      <c r="AD48" s="268">
        <f t="shared" si="25"/>
        <v>1371.6699999999987</v>
      </c>
    </row>
    <row r="49" spans="1:30" x14ac:dyDescent="0.2">
      <c r="A49" s="310">
        <v>43249</v>
      </c>
      <c r="B49" s="367" t="s">
        <v>181</v>
      </c>
      <c r="C49" s="291"/>
      <c r="D49" s="283">
        <f t="shared" si="21"/>
        <v>0</v>
      </c>
      <c r="E49" s="288" t="s">
        <v>0</v>
      </c>
      <c r="F49" s="289"/>
      <c r="G49" s="321">
        <f t="shared" si="20"/>
        <v>-45.4</v>
      </c>
      <c r="H49" s="285">
        <f t="shared" si="22"/>
        <v>13706.140000000001</v>
      </c>
      <c r="I49" s="125"/>
      <c r="J49" s="254">
        <v>-45.4</v>
      </c>
      <c r="K49" s="255"/>
      <c r="L49" s="256"/>
      <c r="M49" s="374"/>
      <c r="N49" s="290"/>
      <c r="O49" s="257"/>
      <c r="P49" s="115">
        <f t="shared" si="23"/>
        <v>1452.02</v>
      </c>
      <c r="Q49" s="8"/>
      <c r="R49" s="254"/>
      <c r="S49" s="255"/>
      <c r="T49" s="256"/>
      <c r="U49" s="374"/>
      <c r="V49" s="290"/>
      <c r="W49" s="257"/>
      <c r="X49" s="115">
        <f t="shared" si="24"/>
        <v>10882.450000000003</v>
      </c>
      <c r="Y49" s="8"/>
      <c r="Z49" s="265"/>
      <c r="AA49" s="266"/>
      <c r="AB49" s="266"/>
      <c r="AC49" s="267"/>
      <c r="AD49" s="268">
        <f t="shared" si="25"/>
        <v>1371.6699999999987</v>
      </c>
    </row>
    <row r="50" spans="1:30" ht="16" x14ac:dyDescent="0.2">
      <c r="A50" s="310">
        <v>43249</v>
      </c>
      <c r="B50" s="364" t="s">
        <v>184</v>
      </c>
      <c r="C50" s="291"/>
      <c r="D50" s="283">
        <f t="shared" si="21"/>
        <v>0</v>
      </c>
      <c r="E50" s="288" t="s">
        <v>0</v>
      </c>
      <c r="F50" s="289"/>
      <c r="G50" s="321">
        <f t="shared" si="20"/>
        <v>-36.1</v>
      </c>
      <c r="H50" s="285">
        <f t="shared" si="22"/>
        <v>13670.04</v>
      </c>
      <c r="I50" s="125"/>
      <c r="J50" s="254">
        <v>-36.1</v>
      </c>
      <c r="K50" s="255"/>
      <c r="L50" s="256"/>
      <c r="M50" s="374"/>
      <c r="N50" s="290"/>
      <c r="O50" s="257"/>
      <c r="P50" s="115">
        <f t="shared" si="23"/>
        <v>1415.92</v>
      </c>
      <c r="Q50" s="8"/>
      <c r="R50" s="254"/>
      <c r="S50" s="255"/>
      <c r="T50" s="256"/>
      <c r="U50" s="374"/>
      <c r="V50" s="290"/>
      <c r="W50" s="257"/>
      <c r="X50" s="115">
        <f t="shared" si="24"/>
        <v>10882.450000000003</v>
      </c>
      <c r="Y50" s="8"/>
      <c r="Z50" s="265"/>
      <c r="AA50" s="266"/>
      <c r="AB50" s="266"/>
      <c r="AC50" s="267"/>
      <c r="AD50" s="268">
        <f t="shared" si="25"/>
        <v>1371.6699999999987</v>
      </c>
    </row>
    <row r="51" spans="1:30" x14ac:dyDescent="0.2">
      <c r="A51" s="310">
        <v>43250</v>
      </c>
      <c r="B51" s="361" t="s">
        <v>185</v>
      </c>
      <c r="C51" s="282"/>
      <c r="D51" s="283">
        <f t="shared" si="21"/>
        <v>0</v>
      </c>
      <c r="E51" s="288"/>
      <c r="F51" s="289"/>
      <c r="G51" s="321">
        <f t="shared" si="20"/>
        <v>-178.67</v>
      </c>
      <c r="H51" s="285">
        <f t="shared" si="22"/>
        <v>13491.37</v>
      </c>
      <c r="I51" s="125"/>
      <c r="J51" s="254">
        <v>-178.67</v>
      </c>
      <c r="K51" s="255"/>
      <c r="L51" s="256"/>
      <c r="M51" s="374"/>
      <c r="N51" s="290"/>
      <c r="O51" s="257"/>
      <c r="P51" s="115">
        <f t="shared" si="23"/>
        <v>1237.25</v>
      </c>
      <c r="Q51" s="8"/>
      <c r="R51" s="254"/>
      <c r="S51" s="255"/>
      <c r="T51" s="256"/>
      <c r="U51" s="374"/>
      <c r="V51" s="290"/>
      <c r="W51" s="257"/>
      <c r="X51" s="115">
        <f t="shared" si="24"/>
        <v>10882.450000000003</v>
      </c>
      <c r="Y51" s="8"/>
      <c r="Z51" s="265"/>
      <c r="AA51" s="266"/>
      <c r="AB51" s="266"/>
      <c r="AC51" s="267"/>
      <c r="AD51" s="268">
        <f t="shared" si="25"/>
        <v>1371.6699999999987</v>
      </c>
    </row>
    <row r="52" spans="1:30" ht="16" x14ac:dyDescent="0.2">
      <c r="A52" s="310">
        <v>43252</v>
      </c>
      <c r="B52" s="364" t="s">
        <v>184</v>
      </c>
      <c r="C52" s="282"/>
      <c r="D52" s="283">
        <f t="shared" si="21"/>
        <v>0</v>
      </c>
      <c r="E52" s="288"/>
      <c r="F52" s="289"/>
      <c r="G52" s="321">
        <f t="shared" si="20"/>
        <v>-152.54</v>
      </c>
      <c r="H52" s="285">
        <f t="shared" si="22"/>
        <v>13338.83</v>
      </c>
      <c r="I52" s="125"/>
      <c r="J52" s="254">
        <v>-152.54</v>
      </c>
      <c r="K52" s="255"/>
      <c r="L52" s="256"/>
      <c r="M52" s="374"/>
      <c r="N52" s="290"/>
      <c r="O52" s="257"/>
      <c r="P52" s="115">
        <f t="shared" si="23"/>
        <v>1084.71</v>
      </c>
      <c r="Q52" s="8"/>
      <c r="R52" s="254"/>
      <c r="S52" s="255"/>
      <c r="T52" s="256"/>
      <c r="U52" s="374"/>
      <c r="V52" s="290"/>
      <c r="W52" s="257"/>
      <c r="X52" s="115">
        <f t="shared" si="24"/>
        <v>10882.450000000003</v>
      </c>
      <c r="Y52" s="8"/>
      <c r="Z52" s="265"/>
      <c r="AA52" s="266"/>
      <c r="AB52" s="266"/>
      <c r="AC52" s="267"/>
      <c r="AD52" s="268">
        <f t="shared" si="25"/>
        <v>1371.6699999999987</v>
      </c>
    </row>
    <row r="53" spans="1:30" ht="16" x14ac:dyDescent="0.2">
      <c r="A53" s="310">
        <v>43261</v>
      </c>
      <c r="B53" s="312" t="s">
        <v>186</v>
      </c>
      <c r="C53" s="282"/>
      <c r="D53" s="283">
        <f t="shared" si="21"/>
        <v>50</v>
      </c>
      <c r="E53" s="288"/>
      <c r="F53" s="289"/>
      <c r="G53" s="321">
        <f t="shared" si="20"/>
        <v>-1.4</v>
      </c>
      <c r="H53" s="285">
        <f t="shared" si="22"/>
        <v>13387.43</v>
      </c>
      <c r="I53" s="124"/>
      <c r="J53" s="254"/>
      <c r="K53" s="255"/>
      <c r="L53" s="256"/>
      <c r="M53" s="374"/>
      <c r="N53" s="290"/>
      <c r="O53" s="257"/>
      <c r="P53" s="115">
        <f t="shared" si="23"/>
        <v>1084.71</v>
      </c>
      <c r="Q53" s="8"/>
      <c r="R53" s="254"/>
      <c r="S53" s="255"/>
      <c r="T53" s="256"/>
      <c r="U53" s="374"/>
      <c r="V53" s="290"/>
      <c r="W53" s="257"/>
      <c r="X53" s="115">
        <f t="shared" si="24"/>
        <v>10882.450000000003</v>
      </c>
      <c r="Y53" s="8"/>
      <c r="Z53" s="265"/>
      <c r="AA53" s="266">
        <v>-1.4</v>
      </c>
      <c r="AB53" s="266"/>
      <c r="AC53" s="267">
        <v>50</v>
      </c>
      <c r="AD53" s="268">
        <f t="shared" si="25"/>
        <v>1420.2699999999986</v>
      </c>
    </row>
    <row r="54" spans="1:30" ht="16" x14ac:dyDescent="0.2">
      <c r="A54" s="310">
        <v>43269</v>
      </c>
      <c r="B54" s="312" t="s">
        <v>187</v>
      </c>
      <c r="C54" s="291"/>
      <c r="D54" s="283">
        <f t="shared" si="21"/>
        <v>80</v>
      </c>
      <c r="E54" s="288" t="s">
        <v>0</v>
      </c>
      <c r="F54" s="289"/>
      <c r="G54" s="321">
        <f t="shared" si="20"/>
        <v>-2.06</v>
      </c>
      <c r="H54" s="285">
        <f t="shared" si="22"/>
        <v>13465.37</v>
      </c>
      <c r="I54" s="125"/>
      <c r="J54" s="254"/>
      <c r="K54" s="255"/>
      <c r="L54" s="256"/>
      <c r="M54" s="374"/>
      <c r="N54" s="290"/>
      <c r="O54" s="257"/>
      <c r="P54" s="115">
        <f t="shared" si="23"/>
        <v>1084.71</v>
      </c>
      <c r="Q54" s="8"/>
      <c r="R54" s="254"/>
      <c r="S54" s="255"/>
      <c r="T54" s="256"/>
      <c r="U54" s="374"/>
      <c r="V54" s="290"/>
      <c r="W54" s="257"/>
      <c r="X54" s="115">
        <f t="shared" si="24"/>
        <v>10882.450000000003</v>
      </c>
      <c r="Y54" s="8"/>
      <c r="Z54" s="265"/>
      <c r="AA54" s="266">
        <v>-2.06</v>
      </c>
      <c r="AB54" s="266"/>
      <c r="AC54" s="267">
        <v>80</v>
      </c>
      <c r="AD54" s="268">
        <f t="shared" si="25"/>
        <v>1498.2099999999987</v>
      </c>
    </row>
    <row r="55" spans="1:30" ht="16" x14ac:dyDescent="0.2">
      <c r="A55" s="310">
        <v>43269</v>
      </c>
      <c r="B55" s="364" t="s">
        <v>159</v>
      </c>
      <c r="C55" s="291"/>
      <c r="D55" s="283">
        <f t="shared" si="21"/>
        <v>0</v>
      </c>
      <c r="E55" s="288" t="s">
        <v>0</v>
      </c>
      <c r="F55" s="289"/>
      <c r="G55" s="321">
        <f t="shared" si="20"/>
        <v>0</v>
      </c>
      <c r="H55" s="285">
        <f t="shared" si="22"/>
        <v>13465.37</v>
      </c>
      <c r="I55" s="125"/>
      <c r="J55" s="254"/>
      <c r="K55" s="255"/>
      <c r="L55" s="256"/>
      <c r="M55" s="374"/>
      <c r="N55" s="290">
        <v>2500</v>
      </c>
      <c r="O55" s="257"/>
      <c r="P55" s="115">
        <f t="shared" si="23"/>
        <v>3584.71</v>
      </c>
      <c r="Q55" s="8"/>
      <c r="R55" s="254"/>
      <c r="S55" s="255"/>
      <c r="T55" s="256"/>
      <c r="U55" s="374"/>
      <c r="V55" s="290">
        <v>-2500</v>
      </c>
      <c r="W55" s="257"/>
      <c r="X55" s="115">
        <f t="shared" si="24"/>
        <v>8382.4500000000025</v>
      </c>
      <c r="Y55" s="8"/>
      <c r="Z55" s="265"/>
      <c r="AA55" s="266"/>
      <c r="AB55" s="266"/>
      <c r="AC55" s="267"/>
      <c r="AD55" s="268">
        <f t="shared" si="25"/>
        <v>1498.2099999999987</v>
      </c>
    </row>
    <row r="56" spans="1:30" ht="16" x14ac:dyDescent="0.2">
      <c r="A56" s="310">
        <v>43269</v>
      </c>
      <c r="B56" s="364" t="s">
        <v>184</v>
      </c>
      <c r="C56" s="282"/>
      <c r="D56" s="283">
        <f t="shared" ref="D56:D66" si="26">L56+T56+AC56-C56</f>
        <v>0</v>
      </c>
      <c r="E56" s="288"/>
      <c r="F56" s="289"/>
      <c r="G56" s="321">
        <f t="shared" si="20"/>
        <v>-105.04</v>
      </c>
      <c r="H56" s="285">
        <f t="shared" si="22"/>
        <v>13360.33</v>
      </c>
      <c r="I56" s="125"/>
      <c r="J56" s="368">
        <v>-105.04</v>
      </c>
      <c r="K56" s="255"/>
      <c r="L56" s="256"/>
      <c r="M56" s="374"/>
      <c r="N56" s="290"/>
      <c r="O56" s="257"/>
      <c r="P56" s="115">
        <f t="shared" si="23"/>
        <v>3479.67</v>
      </c>
      <c r="Q56" s="8"/>
      <c r="R56" s="254"/>
      <c r="S56" s="255"/>
      <c r="T56" s="256"/>
      <c r="U56" s="374"/>
      <c r="V56" s="290"/>
      <c r="W56" s="257"/>
      <c r="X56" s="115">
        <f t="shared" si="24"/>
        <v>8382.4500000000025</v>
      </c>
      <c r="Y56" s="8"/>
      <c r="Z56" s="265"/>
      <c r="AA56" s="266"/>
      <c r="AB56" s="266"/>
      <c r="AC56" s="267"/>
      <c r="AD56" s="268">
        <f t="shared" si="25"/>
        <v>1498.2099999999987</v>
      </c>
    </row>
    <row r="57" spans="1:30" ht="16" x14ac:dyDescent="0.2">
      <c r="A57" s="310">
        <v>43269</v>
      </c>
      <c r="B57" s="364" t="s">
        <v>184</v>
      </c>
      <c r="C57" s="282"/>
      <c r="D57" s="283">
        <f t="shared" si="26"/>
        <v>0</v>
      </c>
      <c r="E57" s="288"/>
      <c r="F57" s="289"/>
      <c r="G57" s="321">
        <f t="shared" si="20"/>
        <v>-104.92</v>
      </c>
      <c r="H57" s="285">
        <f t="shared" si="22"/>
        <v>13255.41</v>
      </c>
      <c r="I57" s="125"/>
      <c r="J57" s="368">
        <v>-104.92</v>
      </c>
      <c r="K57" s="255"/>
      <c r="L57" s="256"/>
      <c r="M57" s="374"/>
      <c r="N57" s="290"/>
      <c r="O57" s="257"/>
      <c r="P57" s="115">
        <f t="shared" si="23"/>
        <v>3374.75</v>
      </c>
      <c r="Q57" s="8"/>
      <c r="R57" s="254"/>
      <c r="S57" s="255"/>
      <c r="T57" s="256"/>
      <c r="U57" s="374"/>
      <c r="V57" s="290"/>
      <c r="W57" s="257"/>
      <c r="X57" s="115">
        <f t="shared" si="24"/>
        <v>8382.4500000000025</v>
      </c>
      <c r="Y57" s="8"/>
      <c r="Z57" s="265"/>
      <c r="AA57" s="266"/>
      <c r="AB57" s="266"/>
      <c r="AC57" s="267"/>
      <c r="AD57" s="268">
        <f t="shared" si="25"/>
        <v>1498.2099999999987</v>
      </c>
    </row>
    <row r="58" spans="1:30" ht="16" x14ac:dyDescent="0.2">
      <c r="A58" s="310">
        <v>43269</v>
      </c>
      <c r="B58" s="364" t="s">
        <v>184</v>
      </c>
      <c r="C58" s="282"/>
      <c r="D58" s="283">
        <f t="shared" si="26"/>
        <v>0</v>
      </c>
      <c r="E58" s="288"/>
      <c r="F58" s="289"/>
      <c r="G58" s="321">
        <f t="shared" si="20"/>
        <v>-25.97</v>
      </c>
      <c r="H58" s="285">
        <f t="shared" si="22"/>
        <v>13229.44</v>
      </c>
      <c r="I58" s="125"/>
      <c r="J58" s="368">
        <v>-25.97</v>
      </c>
      <c r="K58" s="255"/>
      <c r="L58" s="256"/>
      <c r="M58" s="374"/>
      <c r="N58" s="290"/>
      <c r="O58" s="257"/>
      <c r="P58" s="115">
        <f t="shared" si="23"/>
        <v>3348.78</v>
      </c>
      <c r="Q58" s="8"/>
      <c r="R58" s="254"/>
      <c r="S58" s="255"/>
      <c r="T58" s="256"/>
      <c r="U58" s="374"/>
      <c r="V58" s="290"/>
      <c r="W58" s="257"/>
      <c r="X58" s="115">
        <f t="shared" si="24"/>
        <v>8382.4500000000025</v>
      </c>
      <c r="Y58" s="8"/>
      <c r="Z58" s="265"/>
      <c r="AA58" s="266"/>
      <c r="AB58" s="266"/>
      <c r="AC58" s="267"/>
      <c r="AD58" s="268">
        <f t="shared" si="25"/>
        <v>1498.2099999999987</v>
      </c>
    </row>
    <row r="59" spans="1:30" ht="16" x14ac:dyDescent="0.2">
      <c r="A59" s="310">
        <v>43276</v>
      </c>
      <c r="B59" s="364" t="s">
        <v>184</v>
      </c>
      <c r="C59" s="282"/>
      <c r="D59" s="283">
        <f t="shared" si="26"/>
        <v>0</v>
      </c>
      <c r="E59" s="288"/>
      <c r="F59" s="289"/>
      <c r="G59" s="321">
        <f t="shared" si="20"/>
        <v>-100</v>
      </c>
      <c r="H59" s="285">
        <f t="shared" si="22"/>
        <v>13129.44</v>
      </c>
      <c r="I59" s="125"/>
      <c r="J59" s="368">
        <v>-100</v>
      </c>
      <c r="K59" s="255"/>
      <c r="L59" s="256"/>
      <c r="M59" s="374"/>
      <c r="N59" s="290"/>
      <c r="O59" s="257"/>
      <c r="P59" s="115">
        <f t="shared" si="23"/>
        <v>3248.78</v>
      </c>
      <c r="Q59" s="8"/>
      <c r="R59" s="254"/>
      <c r="S59" s="255"/>
      <c r="T59" s="256"/>
      <c r="U59" s="374"/>
      <c r="V59" s="290"/>
      <c r="W59" s="257"/>
      <c r="X59" s="115">
        <f t="shared" si="24"/>
        <v>8382.4500000000025</v>
      </c>
      <c r="Y59" s="8"/>
      <c r="Z59" s="265"/>
      <c r="AA59" s="266"/>
      <c r="AB59" s="266"/>
      <c r="AC59" s="267"/>
      <c r="AD59" s="268">
        <f t="shared" si="25"/>
        <v>1498.2099999999987</v>
      </c>
    </row>
    <row r="60" spans="1:30" ht="16" x14ac:dyDescent="0.2">
      <c r="A60" s="310">
        <v>43276</v>
      </c>
      <c r="B60" s="364" t="s">
        <v>184</v>
      </c>
      <c r="C60" s="282"/>
      <c r="D60" s="283">
        <f t="shared" si="26"/>
        <v>0</v>
      </c>
      <c r="E60" s="288"/>
      <c r="F60" s="289"/>
      <c r="G60" s="321">
        <f t="shared" si="20"/>
        <v>-13.13</v>
      </c>
      <c r="H60" s="285">
        <f t="shared" ref="H60:H66" si="27">H59+SUM(C60:G60)</f>
        <v>13116.310000000001</v>
      </c>
      <c r="I60" s="124"/>
      <c r="J60" s="369">
        <v>-13.13</v>
      </c>
      <c r="K60" s="255"/>
      <c r="L60" s="256"/>
      <c r="M60" s="374"/>
      <c r="N60" s="290"/>
      <c r="O60" s="257"/>
      <c r="P60" s="115">
        <f t="shared" ref="P60:P66" si="28">P59+SUM(J60:O60)</f>
        <v>3235.65</v>
      </c>
      <c r="Q60" s="8"/>
      <c r="R60" s="254"/>
      <c r="S60" s="255"/>
      <c r="T60" s="256"/>
      <c r="U60" s="374"/>
      <c r="V60" s="290"/>
      <c r="W60" s="257"/>
      <c r="X60" s="115">
        <f t="shared" ref="X60:X66" si="29">X59+SUM(R60:W60)</f>
        <v>8382.4500000000025</v>
      </c>
      <c r="Y60" s="8"/>
      <c r="Z60" s="265"/>
      <c r="AA60" s="266"/>
      <c r="AB60" s="266"/>
      <c r="AC60" s="267"/>
      <c r="AD60" s="268">
        <f t="shared" ref="AD60:AD66" si="30">AD59+SUM(Z60:AC60)</f>
        <v>1498.2099999999987</v>
      </c>
    </row>
    <row r="61" spans="1:30" x14ac:dyDescent="0.2">
      <c r="A61" s="310">
        <v>43284</v>
      </c>
      <c r="B61" s="359" t="s">
        <v>188</v>
      </c>
      <c r="C61" s="282"/>
      <c r="D61" s="283">
        <f t="shared" si="26"/>
        <v>0</v>
      </c>
      <c r="E61" s="288"/>
      <c r="F61" s="289"/>
      <c r="G61" s="321">
        <f t="shared" si="20"/>
        <v>-1331.13</v>
      </c>
      <c r="H61" s="285">
        <f t="shared" si="27"/>
        <v>11785.18</v>
      </c>
      <c r="I61" s="125"/>
      <c r="J61" s="254">
        <v>-1331.13</v>
      </c>
      <c r="K61" s="255"/>
      <c r="L61" s="256"/>
      <c r="M61" s="374"/>
      <c r="N61" s="290"/>
      <c r="O61" s="257"/>
      <c r="P61" s="115">
        <f t="shared" si="28"/>
        <v>1904.52</v>
      </c>
      <c r="Q61" s="8"/>
      <c r="R61" s="254"/>
      <c r="S61" s="255"/>
      <c r="T61" s="256"/>
      <c r="U61" s="374"/>
      <c r="V61" s="290"/>
      <c r="W61" s="257"/>
      <c r="X61" s="115">
        <f t="shared" si="29"/>
        <v>8382.4500000000025</v>
      </c>
      <c r="Y61" s="8"/>
      <c r="Z61" s="265"/>
      <c r="AA61" s="266"/>
      <c r="AB61" s="266"/>
      <c r="AC61" s="267"/>
      <c r="AD61" s="268">
        <f t="shared" si="30"/>
        <v>1498.2099999999987</v>
      </c>
    </row>
    <row r="62" spans="1:30" x14ac:dyDescent="0.2">
      <c r="A62" s="310">
        <v>43286</v>
      </c>
      <c r="B62" s="473" t="s">
        <v>189</v>
      </c>
      <c r="C62" s="282"/>
      <c r="D62" s="283">
        <f t="shared" si="26"/>
        <v>0</v>
      </c>
      <c r="E62" s="288"/>
      <c r="F62" s="289"/>
      <c r="G62" s="321">
        <f t="shared" si="20"/>
        <v>-23.88</v>
      </c>
      <c r="H62" s="285">
        <f t="shared" si="27"/>
        <v>11761.300000000001</v>
      </c>
      <c r="I62" s="125"/>
      <c r="J62" s="254">
        <v>-23.88</v>
      </c>
      <c r="K62" s="255"/>
      <c r="L62" s="256"/>
      <c r="M62" s="374"/>
      <c r="N62" s="290"/>
      <c r="O62" s="257"/>
      <c r="P62" s="115">
        <f t="shared" si="28"/>
        <v>1880.6399999999999</v>
      </c>
      <c r="Q62" s="8"/>
      <c r="R62" s="254"/>
      <c r="S62" s="255"/>
      <c r="T62" s="256"/>
      <c r="U62" s="374"/>
      <c r="V62" s="290"/>
      <c r="W62" s="257"/>
      <c r="X62" s="115">
        <f t="shared" si="29"/>
        <v>8382.4500000000025</v>
      </c>
      <c r="Y62" s="8"/>
      <c r="Z62" s="265"/>
      <c r="AA62" s="266"/>
      <c r="AB62" s="266"/>
      <c r="AC62" s="267"/>
      <c r="AD62" s="268">
        <f t="shared" si="30"/>
        <v>1498.2099999999987</v>
      </c>
    </row>
    <row r="63" spans="1:30" x14ac:dyDescent="0.2">
      <c r="A63" s="310">
        <v>43290</v>
      </c>
      <c r="B63" s="359" t="s">
        <v>190</v>
      </c>
      <c r="C63" s="282"/>
      <c r="D63" s="283">
        <f t="shared" si="26"/>
        <v>0</v>
      </c>
      <c r="E63" s="288"/>
      <c r="F63" s="289"/>
      <c r="G63" s="321">
        <f t="shared" si="20"/>
        <v>-21.25</v>
      </c>
      <c r="H63" s="285">
        <f t="shared" si="27"/>
        <v>11740.050000000001</v>
      </c>
      <c r="I63" s="124"/>
      <c r="J63" s="472">
        <v>-21.25</v>
      </c>
      <c r="K63" s="255"/>
      <c r="L63" s="256"/>
      <c r="M63" s="374"/>
      <c r="N63" s="290"/>
      <c r="O63" s="257"/>
      <c r="P63" s="115">
        <f t="shared" si="28"/>
        <v>1859.3899999999999</v>
      </c>
      <c r="Q63" s="8"/>
      <c r="R63" s="254"/>
      <c r="S63" s="255"/>
      <c r="T63" s="256"/>
      <c r="U63" s="374"/>
      <c r="V63" s="290"/>
      <c r="W63" s="257"/>
      <c r="X63" s="115">
        <f t="shared" si="29"/>
        <v>8382.4500000000025</v>
      </c>
      <c r="Y63" s="8"/>
      <c r="Z63" s="265"/>
      <c r="AA63" s="266"/>
      <c r="AB63" s="266"/>
      <c r="AC63" s="267"/>
      <c r="AD63" s="268">
        <f t="shared" si="30"/>
        <v>1498.2099999999987</v>
      </c>
    </row>
    <row r="64" spans="1:30" ht="31.5" customHeight="1" x14ac:dyDescent="0.2">
      <c r="A64" s="310">
        <v>43290</v>
      </c>
      <c r="B64" s="364" t="s">
        <v>176</v>
      </c>
      <c r="C64" s="291"/>
      <c r="D64" s="283">
        <f t="shared" si="26"/>
        <v>100</v>
      </c>
      <c r="E64" s="288" t="s">
        <v>0</v>
      </c>
      <c r="F64" s="289"/>
      <c r="G64" s="321">
        <f t="shared" si="20"/>
        <v>0</v>
      </c>
      <c r="H64" s="285">
        <f t="shared" si="27"/>
        <v>11840.050000000001</v>
      </c>
      <c r="I64" s="125"/>
      <c r="J64" s="254"/>
      <c r="K64" s="255"/>
      <c r="L64" s="256">
        <v>100</v>
      </c>
      <c r="M64" s="374"/>
      <c r="N64" s="290"/>
      <c r="O64" s="257"/>
      <c r="P64" s="115">
        <f t="shared" si="28"/>
        <v>1959.3899999999999</v>
      </c>
      <c r="Q64" s="8"/>
      <c r="R64" s="254"/>
      <c r="S64" s="255"/>
      <c r="T64" s="256"/>
      <c r="U64" s="374"/>
      <c r="V64" s="290"/>
      <c r="W64" s="257"/>
      <c r="X64" s="115">
        <f t="shared" si="29"/>
        <v>8382.4500000000025</v>
      </c>
      <c r="Y64" s="8"/>
      <c r="Z64" s="265"/>
      <c r="AA64" s="266"/>
      <c r="AB64" s="266"/>
      <c r="AC64" s="267"/>
      <c r="AD64" s="268">
        <f t="shared" si="30"/>
        <v>1498.2099999999987</v>
      </c>
    </row>
    <row r="65" spans="1:30" ht="16" x14ac:dyDescent="0.2">
      <c r="A65" s="310">
        <v>43293</v>
      </c>
      <c r="B65" s="312" t="s">
        <v>192</v>
      </c>
      <c r="C65" s="291"/>
      <c r="D65" s="283">
        <f t="shared" si="26"/>
        <v>100</v>
      </c>
      <c r="E65" s="288" t="s">
        <v>0</v>
      </c>
      <c r="F65" s="289"/>
      <c r="G65" s="321">
        <f t="shared" si="20"/>
        <v>-2.5</v>
      </c>
      <c r="H65" s="285">
        <f t="shared" si="27"/>
        <v>11937.550000000001</v>
      </c>
      <c r="I65" s="125"/>
      <c r="J65" s="254"/>
      <c r="K65" s="255"/>
      <c r="L65" s="256"/>
      <c r="M65" s="374"/>
      <c r="N65" s="290"/>
      <c r="O65" s="257"/>
      <c r="P65" s="115">
        <f t="shared" si="28"/>
        <v>1959.3899999999999</v>
      </c>
      <c r="Q65" s="8"/>
      <c r="R65" s="254"/>
      <c r="S65" s="255"/>
      <c r="T65" s="256"/>
      <c r="U65" s="374"/>
      <c r="V65" s="290"/>
      <c r="W65" s="257"/>
      <c r="X65" s="115">
        <f t="shared" si="29"/>
        <v>8382.4500000000025</v>
      </c>
      <c r="Y65" s="8"/>
      <c r="Z65" s="265"/>
      <c r="AA65" s="266">
        <v>-2.5</v>
      </c>
      <c r="AB65" s="266"/>
      <c r="AC65" s="267">
        <v>100</v>
      </c>
      <c r="AD65" s="268">
        <f t="shared" si="30"/>
        <v>1595.7099999999987</v>
      </c>
    </row>
    <row r="66" spans="1:30" ht="16" x14ac:dyDescent="0.2">
      <c r="A66" s="310">
        <v>43294</v>
      </c>
      <c r="B66" s="312" t="s">
        <v>193</v>
      </c>
      <c r="C66" s="282"/>
      <c r="D66" s="283">
        <f t="shared" si="26"/>
        <v>200</v>
      </c>
      <c r="E66" s="288"/>
      <c r="F66" s="289"/>
      <c r="G66" s="321">
        <f t="shared" si="20"/>
        <v>-4.7</v>
      </c>
      <c r="H66" s="285">
        <f t="shared" si="27"/>
        <v>12132.85</v>
      </c>
      <c r="I66" s="125"/>
      <c r="J66" s="254"/>
      <c r="K66" s="255"/>
      <c r="L66" s="256"/>
      <c r="M66" s="374"/>
      <c r="N66" s="290"/>
      <c r="O66" s="257"/>
      <c r="P66" s="115">
        <f t="shared" si="28"/>
        <v>1959.3899999999999</v>
      </c>
      <c r="Q66" s="8"/>
      <c r="R66" s="254"/>
      <c r="S66" s="255"/>
      <c r="T66" s="256"/>
      <c r="U66" s="374"/>
      <c r="V66" s="290"/>
      <c r="W66" s="257"/>
      <c r="X66" s="115">
        <f t="shared" si="29"/>
        <v>8382.4500000000025</v>
      </c>
      <c r="Y66" s="8"/>
      <c r="Z66" s="265"/>
      <c r="AA66" s="266">
        <v>-4.7</v>
      </c>
      <c r="AB66" s="266"/>
      <c r="AC66" s="267">
        <v>200</v>
      </c>
      <c r="AD66" s="268">
        <f t="shared" si="30"/>
        <v>1791.0099999999986</v>
      </c>
    </row>
    <row r="67" spans="1:30" ht="16" x14ac:dyDescent="0.2">
      <c r="A67" s="310">
        <v>43297</v>
      </c>
      <c r="B67" s="312" t="s">
        <v>194</v>
      </c>
      <c r="C67" s="282"/>
      <c r="D67" s="283">
        <f t="shared" ref="D67:D89" si="31">L67+T67+AC67-C67</f>
        <v>100</v>
      </c>
      <c r="E67" s="288"/>
      <c r="F67" s="289"/>
      <c r="G67" s="321">
        <f t="shared" si="20"/>
        <v>-2.5</v>
      </c>
      <c r="H67" s="285">
        <f t="shared" ref="H67:H74" si="32">H66+SUM(C67:G67)</f>
        <v>12230.35</v>
      </c>
      <c r="I67" s="124"/>
      <c r="J67" s="254"/>
      <c r="K67" s="255"/>
      <c r="L67" s="256"/>
      <c r="M67" s="374"/>
      <c r="N67" s="290"/>
      <c r="O67" s="257"/>
      <c r="P67" s="115">
        <f t="shared" ref="P67:P74" si="33">P66+SUM(J67:O67)</f>
        <v>1959.3899999999999</v>
      </c>
      <c r="Q67" s="8"/>
      <c r="R67" s="254"/>
      <c r="S67" s="255"/>
      <c r="T67" s="256"/>
      <c r="U67" s="374"/>
      <c r="V67" s="290"/>
      <c r="W67" s="257"/>
      <c r="X67" s="115">
        <f t="shared" ref="X67:X74" si="34">X66+SUM(R67:W67)</f>
        <v>8382.4500000000025</v>
      </c>
      <c r="Y67" s="8"/>
      <c r="Z67" s="265"/>
      <c r="AA67" s="266">
        <v>-2.5</v>
      </c>
      <c r="AB67" s="266"/>
      <c r="AC67" s="267">
        <v>100</v>
      </c>
      <c r="AD67" s="268">
        <f t="shared" ref="AD67:AD74" si="35">AD66+SUM(Z67:AC67)</f>
        <v>1888.5099999999986</v>
      </c>
    </row>
    <row r="68" spans="1:30" ht="16" x14ac:dyDescent="0.2">
      <c r="A68" s="310">
        <v>43297</v>
      </c>
      <c r="B68" s="312" t="s">
        <v>194</v>
      </c>
      <c r="C68" s="291"/>
      <c r="D68" s="283">
        <f t="shared" si="31"/>
        <v>100</v>
      </c>
      <c r="E68" s="288" t="s">
        <v>0</v>
      </c>
      <c r="F68" s="289"/>
      <c r="G68" s="321">
        <f t="shared" si="20"/>
        <v>-2.5</v>
      </c>
      <c r="H68" s="285">
        <f t="shared" si="32"/>
        <v>12327.85</v>
      </c>
      <c r="I68" s="125"/>
      <c r="J68" s="254"/>
      <c r="K68" s="255"/>
      <c r="L68" s="256"/>
      <c r="M68" s="374"/>
      <c r="N68" s="290"/>
      <c r="O68" s="257"/>
      <c r="P68" s="115">
        <f t="shared" si="33"/>
        <v>1959.3899999999999</v>
      </c>
      <c r="Q68" s="8"/>
      <c r="R68" s="254"/>
      <c r="S68" s="255"/>
      <c r="T68" s="256"/>
      <c r="U68" s="374"/>
      <c r="V68" s="290"/>
      <c r="W68" s="257"/>
      <c r="X68" s="115">
        <f t="shared" si="34"/>
        <v>8382.4500000000025</v>
      </c>
      <c r="Y68" s="8"/>
      <c r="Z68" s="265"/>
      <c r="AA68" s="266">
        <v>-2.5</v>
      </c>
      <c r="AB68" s="266"/>
      <c r="AC68" s="267">
        <v>100</v>
      </c>
      <c r="AD68" s="268">
        <f t="shared" si="35"/>
        <v>1986.0099999999986</v>
      </c>
    </row>
    <row r="69" spans="1:30" ht="16" x14ac:dyDescent="0.2">
      <c r="A69" s="310">
        <v>43298</v>
      </c>
      <c r="B69" s="312" t="s">
        <v>195</v>
      </c>
      <c r="C69" s="291"/>
      <c r="D69" s="283">
        <f t="shared" si="31"/>
        <v>500</v>
      </c>
      <c r="E69" s="288" t="s">
        <v>0</v>
      </c>
      <c r="F69" s="289"/>
      <c r="G69" s="321">
        <f t="shared" si="20"/>
        <v>-11.3</v>
      </c>
      <c r="H69" s="285">
        <f t="shared" si="32"/>
        <v>12816.550000000001</v>
      </c>
      <c r="I69" s="125"/>
      <c r="J69" s="254"/>
      <c r="K69" s="255"/>
      <c r="L69" s="256"/>
      <c r="M69" s="374"/>
      <c r="N69" s="290"/>
      <c r="O69" s="257"/>
      <c r="P69" s="115">
        <f t="shared" si="33"/>
        <v>1959.3899999999999</v>
      </c>
      <c r="Q69" s="8"/>
      <c r="R69" s="254"/>
      <c r="S69" s="255"/>
      <c r="T69" s="256"/>
      <c r="U69" s="374"/>
      <c r="V69" s="290"/>
      <c r="W69" s="257"/>
      <c r="X69" s="115">
        <f t="shared" si="34"/>
        <v>8382.4500000000025</v>
      </c>
      <c r="Y69" s="8"/>
      <c r="Z69" s="265"/>
      <c r="AA69" s="266">
        <v>-11.3</v>
      </c>
      <c r="AB69" s="266"/>
      <c r="AC69" s="267">
        <v>500</v>
      </c>
      <c r="AD69" s="268">
        <f t="shared" si="35"/>
        <v>2474.7099999999987</v>
      </c>
    </row>
    <row r="70" spans="1:30" ht="16" x14ac:dyDescent="0.2">
      <c r="A70" s="310">
        <v>43301</v>
      </c>
      <c r="B70" s="312" t="s">
        <v>196</v>
      </c>
      <c r="C70" s="282"/>
      <c r="D70" s="283">
        <f t="shared" si="31"/>
        <v>-100</v>
      </c>
      <c r="E70" s="288"/>
      <c r="F70" s="289"/>
      <c r="G70" s="321">
        <f t="shared" ref="G70:G91" si="36">J70+K70+R70+S70+AA70+AB70-F70</f>
        <v>0</v>
      </c>
      <c r="H70" s="285">
        <f t="shared" si="32"/>
        <v>12716.550000000001</v>
      </c>
      <c r="I70" s="125"/>
      <c r="J70" s="254"/>
      <c r="K70" s="255"/>
      <c r="L70" s="256"/>
      <c r="M70" s="374"/>
      <c r="N70" s="290"/>
      <c r="O70" s="257"/>
      <c r="P70" s="115">
        <f t="shared" si="33"/>
        <v>1959.3899999999999</v>
      </c>
      <c r="Q70" s="8"/>
      <c r="R70" s="254"/>
      <c r="S70" s="255"/>
      <c r="T70" s="256"/>
      <c r="U70" s="374"/>
      <c r="V70" s="290"/>
      <c r="W70" s="257"/>
      <c r="X70" s="115">
        <f t="shared" si="34"/>
        <v>8382.4500000000025</v>
      </c>
      <c r="Y70" s="8"/>
      <c r="Z70" s="265"/>
      <c r="AA70" s="266"/>
      <c r="AB70" s="266"/>
      <c r="AC70" s="267">
        <v>-100</v>
      </c>
      <c r="AD70" s="268">
        <f t="shared" si="35"/>
        <v>2374.7099999999987</v>
      </c>
    </row>
    <row r="71" spans="1:30" ht="16" x14ac:dyDescent="0.2">
      <c r="A71" s="310">
        <v>43302</v>
      </c>
      <c r="B71" s="312" t="s">
        <v>208</v>
      </c>
      <c r="C71" s="282"/>
      <c r="D71" s="283">
        <f t="shared" ref="D71" si="37">L71+T71+AC71-C71</f>
        <v>0</v>
      </c>
      <c r="E71" s="288"/>
      <c r="F71" s="289"/>
      <c r="G71" s="321">
        <f t="shared" si="36"/>
        <v>-2.5</v>
      </c>
      <c r="H71" s="285">
        <f t="shared" ref="H71:H72" si="38">H70+SUM(C71:G71)</f>
        <v>12714.050000000001</v>
      </c>
      <c r="I71" s="125"/>
      <c r="J71" s="254"/>
      <c r="K71" s="255"/>
      <c r="L71" s="256"/>
      <c r="M71" s="374"/>
      <c r="N71" s="290"/>
      <c r="O71" s="257"/>
      <c r="P71" s="115">
        <f t="shared" ref="P71:P72" si="39">P70+SUM(J71:O71)</f>
        <v>1959.3899999999999</v>
      </c>
      <c r="Q71" s="8"/>
      <c r="R71" s="254"/>
      <c r="S71" s="255"/>
      <c r="T71" s="256"/>
      <c r="U71" s="374"/>
      <c r="V71" s="290"/>
      <c r="W71" s="257"/>
      <c r="X71" s="115">
        <f t="shared" ref="X71:X72" si="40">X70+SUM(R71:W71)</f>
        <v>8382.4500000000025</v>
      </c>
      <c r="Y71" s="8"/>
      <c r="Z71" s="265"/>
      <c r="AA71" s="266">
        <v>-2.5</v>
      </c>
      <c r="AB71" s="266"/>
      <c r="AC71" s="267"/>
      <c r="AD71" s="268">
        <f t="shared" ref="AD71:AD72" si="41">AD70+SUM(Z71:AC71)</f>
        <v>2372.2099999999987</v>
      </c>
    </row>
    <row r="72" spans="1:30" ht="34.5" customHeight="1" x14ac:dyDescent="0.2">
      <c r="A72" s="310">
        <v>43304</v>
      </c>
      <c r="B72" s="364" t="s">
        <v>191</v>
      </c>
      <c r="C72" s="282"/>
      <c r="D72" s="283">
        <f t="shared" si="31"/>
        <v>1000</v>
      </c>
      <c r="E72" s="288"/>
      <c r="F72" s="289"/>
      <c r="G72" s="321">
        <f t="shared" si="36"/>
        <v>0</v>
      </c>
      <c r="H72" s="285">
        <f t="shared" si="38"/>
        <v>13714.050000000001</v>
      </c>
      <c r="I72" s="125"/>
      <c r="J72" s="254"/>
      <c r="K72" s="255"/>
      <c r="L72" s="256"/>
      <c r="M72" s="374"/>
      <c r="N72" s="290"/>
      <c r="O72" s="257"/>
      <c r="P72" s="115">
        <f t="shared" si="39"/>
        <v>1959.3899999999999</v>
      </c>
      <c r="Q72" s="8"/>
      <c r="R72" s="254"/>
      <c r="S72" s="255"/>
      <c r="T72" s="256">
        <v>1000</v>
      </c>
      <c r="U72" s="374"/>
      <c r="V72" s="290"/>
      <c r="W72" s="257"/>
      <c r="X72" s="115">
        <f t="shared" si="40"/>
        <v>9382.4500000000025</v>
      </c>
      <c r="Y72" s="8"/>
      <c r="Z72" s="265"/>
      <c r="AA72" s="266"/>
      <c r="AB72" s="266"/>
      <c r="AC72" s="267"/>
      <c r="AD72" s="268">
        <f t="shared" si="41"/>
        <v>2372.2099999999987</v>
      </c>
    </row>
    <row r="73" spans="1:30" ht="16" x14ac:dyDescent="0.2">
      <c r="A73" s="310">
        <v>43305</v>
      </c>
      <c r="B73" s="312" t="s">
        <v>196</v>
      </c>
      <c r="C73" s="282"/>
      <c r="D73" s="283">
        <f t="shared" si="31"/>
        <v>2.5</v>
      </c>
      <c r="E73" s="288"/>
      <c r="F73" s="289"/>
      <c r="G73" s="321">
        <f t="shared" si="36"/>
        <v>0</v>
      </c>
      <c r="H73" s="285">
        <f t="shared" si="32"/>
        <v>13716.550000000001</v>
      </c>
      <c r="I73" s="125"/>
      <c r="J73" s="254"/>
      <c r="K73" s="255"/>
      <c r="L73" s="256"/>
      <c r="M73" s="374"/>
      <c r="N73" s="290"/>
      <c r="O73" s="257"/>
      <c r="P73" s="115">
        <f t="shared" si="33"/>
        <v>1959.3899999999999</v>
      </c>
      <c r="Q73" s="8"/>
      <c r="R73" s="254"/>
      <c r="S73" s="255"/>
      <c r="T73" s="256"/>
      <c r="U73" s="374"/>
      <c r="V73" s="290"/>
      <c r="W73" s="257"/>
      <c r="X73" s="115">
        <f t="shared" si="34"/>
        <v>9382.4500000000025</v>
      </c>
      <c r="Y73" s="8"/>
      <c r="Z73" s="265"/>
      <c r="AA73" s="266"/>
      <c r="AB73" s="266"/>
      <c r="AC73" s="267">
        <v>2.5</v>
      </c>
      <c r="AD73" s="268">
        <f t="shared" si="35"/>
        <v>2374.7099999999987</v>
      </c>
    </row>
    <row r="74" spans="1:30" ht="16" x14ac:dyDescent="0.2">
      <c r="A74" s="310">
        <v>43305</v>
      </c>
      <c r="B74" s="312" t="s">
        <v>196</v>
      </c>
      <c r="C74" s="282"/>
      <c r="D74" s="283">
        <f t="shared" si="31"/>
        <v>-95</v>
      </c>
      <c r="E74" s="288"/>
      <c r="F74" s="289"/>
      <c r="G74" s="321">
        <f t="shared" si="36"/>
        <v>-2.5</v>
      </c>
      <c r="H74" s="285">
        <f t="shared" si="32"/>
        <v>13619.050000000001</v>
      </c>
      <c r="I74" s="125"/>
      <c r="J74" s="254"/>
      <c r="K74" s="255"/>
      <c r="L74" s="256"/>
      <c r="M74" s="374"/>
      <c r="N74" s="290"/>
      <c r="O74" s="257"/>
      <c r="P74" s="115">
        <f t="shared" si="33"/>
        <v>1959.3899999999999</v>
      </c>
      <c r="Q74" s="8"/>
      <c r="R74" s="254"/>
      <c r="S74" s="255"/>
      <c r="T74" s="256"/>
      <c r="U74" s="374"/>
      <c r="V74" s="290"/>
      <c r="W74" s="257"/>
      <c r="X74" s="115">
        <f t="shared" si="34"/>
        <v>9382.4500000000025</v>
      </c>
      <c r="Y74" s="8"/>
      <c r="Z74" s="265"/>
      <c r="AA74" s="266">
        <v>-2.5</v>
      </c>
      <c r="AB74" s="266"/>
      <c r="AC74" s="267">
        <v>-95</v>
      </c>
      <c r="AD74" s="268">
        <f t="shared" si="35"/>
        <v>2277.2099999999987</v>
      </c>
    </row>
    <row r="75" spans="1:30" ht="16" x14ac:dyDescent="0.2">
      <c r="A75" s="310">
        <v>43308</v>
      </c>
      <c r="B75" s="312" t="s">
        <v>197</v>
      </c>
      <c r="C75" s="282"/>
      <c r="D75" s="283">
        <f t="shared" si="31"/>
        <v>250</v>
      </c>
      <c r="E75" s="288"/>
      <c r="F75" s="289"/>
      <c r="G75" s="321">
        <f t="shared" si="36"/>
        <v>-5.8</v>
      </c>
      <c r="H75" s="285">
        <f t="shared" si="22"/>
        <v>13863.250000000002</v>
      </c>
      <c r="I75" s="124"/>
      <c r="J75" s="254"/>
      <c r="K75" s="255"/>
      <c r="L75" s="256"/>
      <c r="M75" s="374"/>
      <c r="N75" s="290"/>
      <c r="O75" s="257"/>
      <c r="P75" s="115">
        <f t="shared" si="23"/>
        <v>1959.3899999999999</v>
      </c>
      <c r="Q75" s="8"/>
      <c r="R75" s="254"/>
      <c r="S75" s="255"/>
      <c r="T75" s="256"/>
      <c r="U75" s="374"/>
      <c r="V75" s="290"/>
      <c r="W75" s="257"/>
      <c r="X75" s="115">
        <f t="shared" si="24"/>
        <v>9382.4500000000025</v>
      </c>
      <c r="Y75" s="8"/>
      <c r="Z75" s="265"/>
      <c r="AA75" s="266">
        <v>-5.8</v>
      </c>
      <c r="AB75" s="266"/>
      <c r="AC75" s="267">
        <v>250</v>
      </c>
      <c r="AD75" s="268">
        <f t="shared" si="25"/>
        <v>2521.4099999999985</v>
      </c>
    </row>
    <row r="76" spans="1:30" ht="16" x14ac:dyDescent="0.2">
      <c r="A76" s="310">
        <v>43310</v>
      </c>
      <c r="B76" s="312" t="s">
        <v>198</v>
      </c>
      <c r="C76" s="282"/>
      <c r="D76" s="283">
        <f t="shared" si="31"/>
        <v>150</v>
      </c>
      <c r="E76" s="288"/>
      <c r="F76" s="289"/>
      <c r="G76" s="321">
        <f t="shared" si="36"/>
        <v>-3.6</v>
      </c>
      <c r="H76" s="285">
        <f t="shared" si="22"/>
        <v>14009.650000000001</v>
      </c>
      <c r="I76" s="125"/>
      <c r="J76" s="254"/>
      <c r="K76" s="255"/>
      <c r="L76" s="256"/>
      <c r="M76" s="374"/>
      <c r="N76" s="290"/>
      <c r="O76" s="257"/>
      <c r="P76" s="115">
        <f t="shared" si="23"/>
        <v>1959.3899999999999</v>
      </c>
      <c r="Q76" s="8"/>
      <c r="R76" s="254"/>
      <c r="S76" s="255"/>
      <c r="T76" s="256"/>
      <c r="U76" s="374"/>
      <c r="V76" s="290"/>
      <c r="W76" s="257"/>
      <c r="X76" s="115">
        <f t="shared" si="24"/>
        <v>9382.4500000000025</v>
      </c>
      <c r="Y76" s="8"/>
      <c r="Z76" s="265"/>
      <c r="AA76" s="266">
        <v>-3.6</v>
      </c>
      <c r="AB76" s="266"/>
      <c r="AC76" s="267">
        <v>150</v>
      </c>
      <c r="AD76" s="268">
        <f t="shared" si="25"/>
        <v>2667.8099999999986</v>
      </c>
    </row>
    <row r="77" spans="1:30" ht="32" x14ac:dyDescent="0.2">
      <c r="A77" s="310">
        <v>43318</v>
      </c>
      <c r="B77" s="364" t="s">
        <v>200</v>
      </c>
      <c r="C77" s="282"/>
      <c r="D77" s="283">
        <f>M77+T77+AC77-C77</f>
        <v>400</v>
      </c>
      <c r="E77" s="288"/>
      <c r="F77" s="289"/>
      <c r="G77" s="321">
        <f t="shared" si="36"/>
        <v>0</v>
      </c>
      <c r="H77" s="285">
        <f t="shared" si="22"/>
        <v>14409.650000000001</v>
      </c>
      <c r="I77" s="125"/>
      <c r="J77" s="254"/>
      <c r="K77" s="255"/>
      <c r="L77" s="379"/>
      <c r="M77" s="378">
        <v>400</v>
      </c>
      <c r="N77" s="290"/>
      <c r="O77" s="257"/>
      <c r="P77" s="115">
        <f t="shared" si="23"/>
        <v>2359.39</v>
      </c>
      <c r="Q77" s="8"/>
      <c r="R77" s="254"/>
      <c r="S77" s="255"/>
      <c r="T77" s="256"/>
      <c r="U77" s="374"/>
      <c r="V77" s="290"/>
      <c r="W77" s="257"/>
      <c r="X77" s="115">
        <f t="shared" si="24"/>
        <v>9382.4500000000025</v>
      </c>
      <c r="Y77" s="8"/>
      <c r="Z77" s="265"/>
      <c r="AA77" s="266"/>
      <c r="AB77" s="266"/>
      <c r="AC77" s="267"/>
      <c r="AD77" s="268">
        <f t="shared" si="25"/>
        <v>2667.8099999999986</v>
      </c>
    </row>
    <row r="78" spans="1:30" ht="16" x14ac:dyDescent="0.2">
      <c r="A78" s="310">
        <v>43324</v>
      </c>
      <c r="B78" s="312" t="s">
        <v>199</v>
      </c>
      <c r="C78" s="282"/>
      <c r="D78" s="283">
        <f t="shared" si="31"/>
        <v>150</v>
      </c>
      <c r="E78" s="288"/>
      <c r="F78" s="289"/>
      <c r="G78" s="321">
        <f t="shared" si="36"/>
        <v>-3.6</v>
      </c>
      <c r="H78" s="285">
        <f t="shared" si="22"/>
        <v>14556.050000000001</v>
      </c>
      <c r="I78" s="124"/>
      <c r="J78" s="254"/>
      <c r="K78" s="255"/>
      <c r="L78" s="256"/>
      <c r="M78" s="374"/>
      <c r="N78" s="290"/>
      <c r="O78" s="257"/>
      <c r="P78" s="115">
        <f t="shared" si="23"/>
        <v>2359.39</v>
      </c>
      <c r="Q78" s="8"/>
      <c r="R78" s="254"/>
      <c r="S78" s="255"/>
      <c r="T78" s="256"/>
      <c r="U78" s="374"/>
      <c r="V78" s="290"/>
      <c r="W78" s="257"/>
      <c r="X78" s="115">
        <f t="shared" si="24"/>
        <v>9382.4500000000025</v>
      </c>
      <c r="Y78" s="8"/>
      <c r="Z78" s="265"/>
      <c r="AA78" s="266">
        <v>-3.6</v>
      </c>
      <c r="AB78" s="266"/>
      <c r="AC78" s="267">
        <v>150</v>
      </c>
      <c r="AD78" s="268">
        <f t="shared" si="25"/>
        <v>2814.2099999999987</v>
      </c>
    </row>
    <row r="79" spans="1:30" ht="16" x14ac:dyDescent="0.2">
      <c r="A79" s="310">
        <v>43325</v>
      </c>
      <c r="B79" s="364" t="s">
        <v>162</v>
      </c>
      <c r="C79" s="291"/>
      <c r="D79" s="283">
        <f t="shared" si="31"/>
        <v>10.3</v>
      </c>
      <c r="E79" s="288" t="s">
        <v>0</v>
      </c>
      <c r="F79" s="289"/>
      <c r="G79" s="321">
        <f t="shared" si="36"/>
        <v>0</v>
      </c>
      <c r="H79" s="285">
        <f t="shared" si="22"/>
        <v>14566.35</v>
      </c>
      <c r="I79" s="125"/>
      <c r="J79" s="254"/>
      <c r="K79" s="255"/>
      <c r="L79" s="256"/>
      <c r="M79" s="374"/>
      <c r="N79" s="290"/>
      <c r="O79" s="257"/>
      <c r="P79" s="115">
        <f t="shared" si="23"/>
        <v>2359.39</v>
      </c>
      <c r="Q79" s="8"/>
      <c r="R79" s="254"/>
      <c r="S79" s="255"/>
      <c r="T79" s="256">
        <v>10.3</v>
      </c>
      <c r="U79" s="374"/>
      <c r="V79" s="290"/>
      <c r="W79" s="257"/>
      <c r="X79" s="115">
        <f t="shared" si="24"/>
        <v>9392.7500000000018</v>
      </c>
      <c r="Y79" s="8"/>
      <c r="Z79" s="265"/>
      <c r="AA79" s="266"/>
      <c r="AB79" s="266"/>
      <c r="AC79" s="267"/>
      <c r="AD79" s="268">
        <f t="shared" si="25"/>
        <v>2814.2099999999987</v>
      </c>
    </row>
    <row r="80" spans="1:30" ht="32" x14ac:dyDescent="0.2">
      <c r="A80" s="310">
        <v>43332</v>
      </c>
      <c r="B80" s="364" t="s">
        <v>200</v>
      </c>
      <c r="C80" s="291"/>
      <c r="D80" s="283">
        <f>M80+T80+AC80-C80</f>
        <v>150</v>
      </c>
      <c r="E80" s="288" t="s">
        <v>0</v>
      </c>
      <c r="F80" s="289"/>
      <c r="G80" s="321">
        <f t="shared" si="36"/>
        <v>0</v>
      </c>
      <c r="H80" s="285">
        <f t="shared" si="22"/>
        <v>14716.35</v>
      </c>
      <c r="I80" s="125"/>
      <c r="J80" s="254"/>
      <c r="K80" s="255"/>
      <c r="L80" s="379"/>
      <c r="M80" s="378">
        <v>150</v>
      </c>
      <c r="N80" s="290"/>
      <c r="O80" s="257"/>
      <c r="P80" s="115">
        <f t="shared" si="23"/>
        <v>2509.39</v>
      </c>
      <c r="Q80" s="8"/>
      <c r="R80" s="254"/>
      <c r="S80" s="255"/>
      <c r="T80" s="256"/>
      <c r="U80" s="374"/>
      <c r="V80" s="290"/>
      <c r="W80" s="257"/>
      <c r="X80" s="115">
        <f t="shared" si="24"/>
        <v>9392.7500000000018</v>
      </c>
      <c r="Y80" s="8"/>
      <c r="Z80" s="265"/>
      <c r="AA80" s="266"/>
      <c r="AB80" s="266"/>
      <c r="AC80" s="267"/>
      <c r="AD80" s="268">
        <f t="shared" si="25"/>
        <v>2814.2099999999987</v>
      </c>
    </row>
    <row r="81" spans="1:30" ht="16" x14ac:dyDescent="0.2">
      <c r="A81" s="310">
        <v>43333</v>
      </c>
      <c r="B81" s="312" t="s">
        <v>202</v>
      </c>
      <c r="C81" s="282"/>
      <c r="D81" s="283">
        <f t="shared" si="31"/>
        <v>200</v>
      </c>
      <c r="E81" s="288"/>
      <c r="F81" s="289"/>
      <c r="G81" s="321">
        <f t="shared" si="36"/>
        <v>-4.7</v>
      </c>
      <c r="H81" s="285">
        <f t="shared" si="22"/>
        <v>14911.65</v>
      </c>
      <c r="I81" s="125"/>
      <c r="J81" s="254"/>
      <c r="K81" s="255"/>
      <c r="L81" s="256"/>
      <c r="M81" s="374"/>
      <c r="N81" s="290"/>
      <c r="O81" s="257"/>
      <c r="P81" s="115">
        <f t="shared" si="23"/>
        <v>2509.39</v>
      </c>
      <c r="Q81" s="8"/>
      <c r="R81" s="254"/>
      <c r="S81" s="255"/>
      <c r="T81" s="256"/>
      <c r="U81" s="374"/>
      <c r="V81" s="290"/>
      <c r="W81" s="257"/>
      <c r="X81" s="115">
        <f t="shared" si="24"/>
        <v>9392.7500000000018</v>
      </c>
      <c r="Y81" s="8"/>
      <c r="Z81" s="265"/>
      <c r="AA81" s="266">
        <v>-4.7</v>
      </c>
      <c r="AB81" s="266"/>
      <c r="AC81" s="267">
        <v>200</v>
      </c>
      <c r="AD81" s="268">
        <f t="shared" si="25"/>
        <v>3009.5099999999989</v>
      </c>
    </row>
    <row r="82" spans="1:30" ht="45.75" customHeight="1" x14ac:dyDescent="0.2">
      <c r="A82" s="310">
        <v>43340</v>
      </c>
      <c r="B82" s="364" t="s">
        <v>201</v>
      </c>
      <c r="C82" s="282"/>
      <c r="D82" s="283">
        <f>L82+U82+AC82-C82</f>
        <v>200</v>
      </c>
      <c r="E82" s="288"/>
      <c r="F82" s="289"/>
      <c r="G82" s="321">
        <f t="shared" si="36"/>
        <v>0</v>
      </c>
      <c r="H82" s="285">
        <f t="shared" si="22"/>
        <v>15111.65</v>
      </c>
      <c r="I82" s="125"/>
      <c r="J82" s="254"/>
      <c r="K82" s="255"/>
      <c r="L82" s="256"/>
      <c r="M82" s="374"/>
      <c r="N82" s="290"/>
      <c r="O82" s="257"/>
      <c r="P82" s="115">
        <f t="shared" si="23"/>
        <v>2509.39</v>
      </c>
      <c r="Q82" s="8"/>
      <c r="R82" s="254"/>
      <c r="S82" s="255"/>
      <c r="T82" s="379"/>
      <c r="U82" s="378">
        <v>200</v>
      </c>
      <c r="V82" s="290"/>
      <c r="W82" s="257"/>
      <c r="X82" s="115">
        <f t="shared" si="24"/>
        <v>9592.7500000000018</v>
      </c>
      <c r="Y82" s="8"/>
      <c r="Z82" s="265"/>
      <c r="AA82" s="266"/>
      <c r="AB82" s="266"/>
      <c r="AC82" s="267"/>
      <c r="AD82" s="268">
        <f t="shared" si="25"/>
        <v>3009.5099999999989</v>
      </c>
    </row>
    <row r="83" spans="1:30" ht="16" x14ac:dyDescent="0.2">
      <c r="A83" s="310">
        <v>43342</v>
      </c>
      <c r="B83" s="309" t="s">
        <v>204</v>
      </c>
      <c r="C83" s="282"/>
      <c r="D83" s="283">
        <f t="shared" si="31"/>
        <v>0</v>
      </c>
      <c r="E83" s="288"/>
      <c r="F83" s="289"/>
      <c r="G83" s="321">
        <f t="shared" si="36"/>
        <v>-25</v>
      </c>
      <c r="H83" s="285">
        <f t="shared" si="22"/>
        <v>15086.65</v>
      </c>
      <c r="I83" s="125"/>
      <c r="J83" s="254"/>
      <c r="K83" s="255"/>
      <c r="L83" s="256"/>
      <c r="M83" s="374"/>
      <c r="N83" s="290"/>
      <c r="O83" s="257"/>
      <c r="P83" s="115">
        <f t="shared" si="23"/>
        <v>2509.39</v>
      </c>
      <c r="Q83" s="8"/>
      <c r="R83" s="254"/>
      <c r="S83" s="255"/>
      <c r="T83" s="256"/>
      <c r="U83" s="374"/>
      <c r="V83" s="290"/>
      <c r="W83" s="257"/>
      <c r="X83" s="115">
        <f t="shared" si="24"/>
        <v>9592.7500000000018</v>
      </c>
      <c r="Y83" s="8"/>
      <c r="Z83" s="265"/>
      <c r="AA83" s="266"/>
      <c r="AB83" s="266">
        <v>-25</v>
      </c>
      <c r="AC83" s="267"/>
      <c r="AD83" s="268">
        <f t="shared" si="25"/>
        <v>2984.5099999999989</v>
      </c>
    </row>
    <row r="84" spans="1:30" ht="16" x14ac:dyDescent="0.2">
      <c r="A84" s="310">
        <v>43343</v>
      </c>
      <c r="B84" s="309" t="s">
        <v>203</v>
      </c>
      <c r="C84" s="282"/>
      <c r="D84" s="283">
        <f t="shared" si="31"/>
        <v>0</v>
      </c>
      <c r="E84" s="288"/>
      <c r="F84" s="289"/>
      <c r="G84" s="321">
        <f t="shared" si="36"/>
        <v>-10.08</v>
      </c>
      <c r="H84" s="285">
        <f t="shared" si="22"/>
        <v>15076.57</v>
      </c>
      <c r="I84" s="125"/>
      <c r="J84" s="254"/>
      <c r="K84" s="255"/>
      <c r="L84" s="256"/>
      <c r="M84" s="374"/>
      <c r="N84" s="290"/>
      <c r="O84" s="257"/>
      <c r="P84" s="115">
        <f t="shared" si="23"/>
        <v>2509.39</v>
      </c>
      <c r="Q84" s="8"/>
      <c r="R84" s="254"/>
      <c r="S84" s="255"/>
      <c r="T84" s="256"/>
      <c r="U84" s="374"/>
      <c r="V84" s="290"/>
      <c r="W84" s="257"/>
      <c r="X84" s="115">
        <f t="shared" si="24"/>
        <v>9592.7500000000018</v>
      </c>
      <c r="Y84" s="8"/>
      <c r="Z84" s="265"/>
      <c r="AA84" s="266"/>
      <c r="AB84" s="266">
        <v>-10.08</v>
      </c>
      <c r="AC84" s="267"/>
      <c r="AD84" s="268">
        <f t="shared" si="25"/>
        <v>2974.4299999999989</v>
      </c>
    </row>
    <row r="85" spans="1:30" ht="16" x14ac:dyDescent="0.2">
      <c r="A85" s="310">
        <v>43373</v>
      </c>
      <c r="B85" s="309" t="s">
        <v>203</v>
      </c>
      <c r="C85" s="282"/>
      <c r="D85" s="283">
        <f t="shared" si="31"/>
        <v>0</v>
      </c>
      <c r="E85" s="288"/>
      <c r="F85" s="289"/>
      <c r="G85" s="321">
        <f t="shared" si="36"/>
        <v>-14.44</v>
      </c>
      <c r="H85" s="285">
        <f t="shared" ref="H85:H91" si="42">H84+SUM(C85:G85)</f>
        <v>15062.13</v>
      </c>
      <c r="I85" s="124"/>
      <c r="J85" s="254"/>
      <c r="K85" s="255"/>
      <c r="L85" s="256"/>
      <c r="M85" s="374"/>
      <c r="N85" s="290"/>
      <c r="O85" s="257"/>
      <c r="P85" s="115">
        <f t="shared" ref="P85:P91" si="43">P84+SUM(J85:O85)</f>
        <v>2509.39</v>
      </c>
      <c r="Q85" s="8"/>
      <c r="R85" s="254"/>
      <c r="S85" s="255"/>
      <c r="T85" s="256"/>
      <c r="U85" s="374"/>
      <c r="V85" s="290"/>
      <c r="W85" s="257"/>
      <c r="X85" s="115">
        <f t="shared" ref="X85:X90" si="44">X84+SUM(R85:W85)</f>
        <v>9592.7500000000018</v>
      </c>
      <c r="Y85" s="8"/>
      <c r="Z85" s="265"/>
      <c r="AA85" s="266"/>
      <c r="AB85" s="266">
        <v>-14.44</v>
      </c>
      <c r="AC85" s="267"/>
      <c r="AD85" s="268">
        <f t="shared" ref="AD85:AD90" si="45">AD84+SUM(Z85:AC85)</f>
        <v>2959.9899999999989</v>
      </c>
    </row>
    <row r="86" spans="1:30" ht="16" x14ac:dyDescent="0.2">
      <c r="A86" s="310">
        <v>43374</v>
      </c>
      <c r="B86" s="364" t="s">
        <v>205</v>
      </c>
      <c r="C86" s="282"/>
      <c r="D86" s="283">
        <f t="shared" si="31"/>
        <v>500</v>
      </c>
      <c r="E86" s="288"/>
      <c r="F86" s="289"/>
      <c r="G86" s="321">
        <f t="shared" si="36"/>
        <v>0</v>
      </c>
      <c r="H86" s="285">
        <f t="shared" si="42"/>
        <v>15562.13</v>
      </c>
      <c r="I86" s="125"/>
      <c r="J86" s="254"/>
      <c r="K86" s="255"/>
      <c r="L86" s="256"/>
      <c r="M86" s="374"/>
      <c r="N86" s="290"/>
      <c r="O86" s="257"/>
      <c r="P86" s="115">
        <f t="shared" si="43"/>
        <v>2509.39</v>
      </c>
      <c r="Q86" s="8"/>
      <c r="R86" s="254"/>
      <c r="S86" s="255"/>
      <c r="T86" s="256">
        <v>500</v>
      </c>
      <c r="U86" s="374"/>
      <c r="V86" s="290"/>
      <c r="W86" s="257"/>
      <c r="X86" s="115">
        <f t="shared" si="44"/>
        <v>10092.750000000002</v>
      </c>
      <c r="Y86" s="8"/>
      <c r="Z86" s="265"/>
      <c r="AA86" s="266"/>
      <c r="AB86" s="266"/>
      <c r="AC86" s="267"/>
      <c r="AD86" s="268">
        <f t="shared" si="45"/>
        <v>2959.9899999999989</v>
      </c>
    </row>
    <row r="87" spans="1:30" ht="16" x14ac:dyDescent="0.2">
      <c r="A87" s="310">
        <v>43402</v>
      </c>
      <c r="B87" s="366" t="s">
        <v>162</v>
      </c>
      <c r="C87" s="282"/>
      <c r="D87" s="283">
        <f t="shared" si="31"/>
        <v>7.08</v>
      </c>
      <c r="E87" s="288"/>
      <c r="F87" s="289"/>
      <c r="G87" s="321">
        <f t="shared" si="36"/>
        <v>0</v>
      </c>
      <c r="H87" s="285">
        <f t="shared" si="42"/>
        <v>15569.21</v>
      </c>
      <c r="I87" s="125"/>
      <c r="J87" s="254"/>
      <c r="K87" s="255"/>
      <c r="L87" s="256"/>
      <c r="M87" s="374"/>
      <c r="N87" s="290"/>
      <c r="O87" s="257"/>
      <c r="P87" s="115">
        <f t="shared" si="43"/>
        <v>2509.39</v>
      </c>
      <c r="Q87" s="8"/>
      <c r="R87" s="254"/>
      <c r="S87" s="255"/>
      <c r="T87" s="256">
        <v>7.08</v>
      </c>
      <c r="U87" s="374"/>
      <c r="V87" s="290"/>
      <c r="W87" s="257"/>
      <c r="X87" s="115">
        <f t="shared" si="44"/>
        <v>10099.830000000002</v>
      </c>
      <c r="Y87" s="8"/>
      <c r="Z87" s="265"/>
      <c r="AA87" s="266"/>
      <c r="AB87" s="266"/>
      <c r="AC87" s="267"/>
      <c r="AD87" s="268">
        <f t="shared" si="45"/>
        <v>2959.9899999999989</v>
      </c>
    </row>
    <row r="88" spans="1:30" x14ac:dyDescent="0.2">
      <c r="A88" s="310">
        <v>43412</v>
      </c>
      <c r="B88" s="359" t="s">
        <v>154</v>
      </c>
      <c r="C88" s="282"/>
      <c r="D88" s="283">
        <f>M88+T88+AC88-C88</f>
        <v>250</v>
      </c>
      <c r="E88" s="288"/>
      <c r="F88" s="289"/>
      <c r="G88" s="321">
        <f t="shared" si="36"/>
        <v>0</v>
      </c>
      <c r="H88" s="285">
        <f t="shared" si="42"/>
        <v>15819.21</v>
      </c>
      <c r="I88" s="124"/>
      <c r="J88" s="254"/>
      <c r="K88" s="255"/>
      <c r="L88" s="379"/>
      <c r="M88" s="378">
        <v>250</v>
      </c>
      <c r="N88" s="290"/>
      <c r="O88" s="257"/>
      <c r="P88" s="115">
        <f t="shared" si="43"/>
        <v>2759.39</v>
      </c>
      <c r="Q88" s="8"/>
      <c r="R88" s="254"/>
      <c r="S88" s="255"/>
      <c r="T88" s="256"/>
      <c r="U88" s="374"/>
      <c r="V88" s="290"/>
      <c r="W88" s="257"/>
      <c r="X88" s="115">
        <f t="shared" si="44"/>
        <v>10099.830000000002</v>
      </c>
      <c r="Y88" s="8"/>
      <c r="Z88" s="265"/>
      <c r="AA88" s="266"/>
      <c r="AB88" s="266"/>
      <c r="AC88" s="267"/>
      <c r="AD88" s="268">
        <f t="shared" si="45"/>
        <v>2959.9899999999989</v>
      </c>
    </row>
    <row r="89" spans="1:30" x14ac:dyDescent="0.2">
      <c r="A89" s="310">
        <v>43417</v>
      </c>
      <c r="B89" s="360" t="s">
        <v>161</v>
      </c>
      <c r="C89" s="291"/>
      <c r="D89" s="283">
        <f t="shared" si="31"/>
        <v>0</v>
      </c>
      <c r="E89" s="288" t="s">
        <v>0</v>
      </c>
      <c r="F89" s="289"/>
      <c r="G89" s="321">
        <f t="shared" si="36"/>
        <v>-10</v>
      </c>
      <c r="H89" s="285">
        <f t="shared" si="42"/>
        <v>15809.21</v>
      </c>
      <c r="I89" s="125"/>
      <c r="J89" s="254">
        <v>-10</v>
      </c>
      <c r="K89" s="255"/>
      <c r="L89" s="256"/>
      <c r="M89" s="374"/>
      <c r="N89" s="290"/>
      <c r="O89" s="257"/>
      <c r="P89" s="115">
        <f t="shared" si="43"/>
        <v>2749.39</v>
      </c>
      <c r="Q89" s="8"/>
      <c r="R89" s="254"/>
      <c r="S89" s="255"/>
      <c r="T89" s="256"/>
      <c r="U89" s="374"/>
      <c r="V89" s="290"/>
      <c r="W89" s="257"/>
      <c r="X89" s="115">
        <f t="shared" si="44"/>
        <v>10099.830000000002</v>
      </c>
      <c r="Y89" s="8"/>
      <c r="Z89" s="265"/>
      <c r="AA89" s="266"/>
      <c r="AB89" s="266"/>
      <c r="AC89" s="267"/>
      <c r="AD89" s="268">
        <f t="shared" si="45"/>
        <v>2959.9899999999989</v>
      </c>
    </row>
    <row r="90" spans="1:30" ht="16" x14ac:dyDescent="0.2">
      <c r="A90" s="310">
        <v>43460</v>
      </c>
      <c r="B90" s="364" t="s">
        <v>206</v>
      </c>
      <c r="C90" s="298"/>
      <c r="D90" s="283">
        <f t="shared" si="0"/>
        <v>2500</v>
      </c>
      <c r="E90" s="288"/>
      <c r="F90" s="289"/>
      <c r="G90" s="321">
        <f t="shared" si="36"/>
        <v>0</v>
      </c>
      <c r="H90" s="285">
        <f t="shared" si="42"/>
        <v>18309.21</v>
      </c>
      <c r="I90" s="125"/>
      <c r="J90" s="254"/>
      <c r="K90" s="255"/>
      <c r="L90" s="256"/>
      <c r="M90" s="374"/>
      <c r="N90" s="290"/>
      <c r="O90" s="257"/>
      <c r="P90" s="115">
        <f t="shared" si="43"/>
        <v>2749.39</v>
      </c>
      <c r="Q90" s="8"/>
      <c r="R90" s="254"/>
      <c r="S90" s="255"/>
      <c r="T90" s="256">
        <v>2500</v>
      </c>
      <c r="U90" s="374"/>
      <c r="V90" s="290"/>
      <c r="W90" s="257"/>
      <c r="X90" s="115">
        <f t="shared" si="44"/>
        <v>12599.830000000002</v>
      </c>
      <c r="Y90" s="8"/>
      <c r="Z90" s="265"/>
      <c r="AA90" s="266"/>
      <c r="AB90" s="266"/>
      <c r="AC90" s="267"/>
      <c r="AD90" s="268">
        <f t="shared" si="45"/>
        <v>2959.9899999999989</v>
      </c>
    </row>
    <row r="91" spans="1:30" ht="17" thickBot="1" x14ac:dyDescent="0.25">
      <c r="A91" s="310">
        <v>43465</v>
      </c>
      <c r="B91" s="442" t="s">
        <v>279</v>
      </c>
      <c r="C91" s="324"/>
      <c r="D91" s="283">
        <f t="shared" si="0"/>
        <v>3000</v>
      </c>
      <c r="E91" s="325"/>
      <c r="F91" s="326"/>
      <c r="G91" s="321">
        <f t="shared" si="36"/>
        <v>0</v>
      </c>
      <c r="H91" s="356">
        <f t="shared" si="42"/>
        <v>21309.21</v>
      </c>
      <c r="I91" s="125"/>
      <c r="J91" s="348"/>
      <c r="K91" s="349"/>
      <c r="L91" s="260"/>
      <c r="M91" s="375"/>
      <c r="N91" s="351"/>
      <c r="O91" s="352"/>
      <c r="P91" s="371">
        <f t="shared" si="43"/>
        <v>2749.39</v>
      </c>
      <c r="Q91" s="8"/>
      <c r="R91" s="315"/>
      <c r="S91" s="259"/>
      <c r="T91" s="260">
        <v>3000</v>
      </c>
      <c r="U91" s="375"/>
      <c r="V91" s="302"/>
      <c r="W91" s="316"/>
      <c r="X91" s="120">
        <f>X90+SUM(R91:W91)</f>
        <v>15599.830000000002</v>
      </c>
      <c r="Y91" s="8"/>
      <c r="Z91" s="317"/>
      <c r="AA91" s="318"/>
      <c r="AB91" s="318"/>
      <c r="AC91" s="319"/>
      <c r="AD91" s="304">
        <f>AD90+SUM(Z91:AC91)</f>
        <v>2959.9899999999989</v>
      </c>
    </row>
    <row r="92" spans="1:30" ht="27" thickTop="1" x14ac:dyDescent="0.2">
      <c r="A92" s="44" t="s">
        <v>84</v>
      </c>
      <c r="B92" s="106"/>
      <c r="C92" s="327">
        <f>SUM(C6:C91)</f>
        <v>0</v>
      </c>
      <c r="D92" s="328">
        <f>SUM(D6:D91)</f>
        <v>10808.71</v>
      </c>
      <c r="E92" s="329">
        <f>SUM(E6:E91)</f>
        <v>0</v>
      </c>
      <c r="F92" s="330">
        <f>SUM(F6:F91)</f>
        <v>0</v>
      </c>
      <c r="G92" s="331">
        <f>SUM(G6:G91)</f>
        <v>-6359.41</v>
      </c>
      <c r="H92" s="332"/>
      <c r="I92" s="152"/>
      <c r="J92" s="343">
        <f t="shared" ref="J92:O92" si="46">SUM(J6:J91)</f>
        <v>-5187.0899999999992</v>
      </c>
      <c r="K92" s="344">
        <f t="shared" si="46"/>
        <v>-40.94</v>
      </c>
      <c r="L92" s="345">
        <f t="shared" si="46"/>
        <v>401.01</v>
      </c>
      <c r="M92" s="376">
        <f t="shared" si="46"/>
        <v>1078.4099999999999</v>
      </c>
      <c r="N92" s="346">
        <f t="shared" si="46"/>
        <v>4500</v>
      </c>
      <c r="O92" s="347">
        <f t="shared" si="46"/>
        <v>0</v>
      </c>
      <c r="P92" s="353" t="s">
        <v>0</v>
      </c>
      <c r="Q92" s="158"/>
      <c r="R92" s="333">
        <f t="shared" ref="R92:W92" si="47">SUM(R6:R91)</f>
        <v>-1000</v>
      </c>
      <c r="S92" s="334">
        <f t="shared" si="47"/>
        <v>-25</v>
      </c>
      <c r="T92" s="335">
        <f t="shared" si="47"/>
        <v>7141.79</v>
      </c>
      <c r="U92" s="380">
        <f t="shared" si="47"/>
        <v>200</v>
      </c>
      <c r="V92" s="336">
        <f t="shared" si="47"/>
        <v>-4500</v>
      </c>
      <c r="W92" s="337">
        <f t="shared" si="47"/>
        <v>0</v>
      </c>
      <c r="X92" s="338" t="s">
        <v>0</v>
      </c>
      <c r="Y92" s="158"/>
      <c r="Z92" s="339">
        <f>SUM(Z6:Z91)</f>
        <v>0</v>
      </c>
      <c r="AA92" s="331">
        <f>SUM(AA6:AA91)</f>
        <v>-56.86</v>
      </c>
      <c r="AB92" s="340">
        <f>SUM(AB6:AB91)</f>
        <v>-49.519999999999996</v>
      </c>
      <c r="AC92" s="341">
        <f>SUM(AC6:AC91)</f>
        <v>1987.5</v>
      </c>
      <c r="AD92" s="342"/>
    </row>
    <row r="93" spans="1:30" ht="27" thickBot="1" x14ac:dyDescent="0.25">
      <c r="A93" s="44" t="s">
        <v>53</v>
      </c>
      <c r="B93" s="105"/>
      <c r="C93" s="292" t="s">
        <v>0</v>
      </c>
      <c r="D93" s="293" t="s">
        <v>0</v>
      </c>
      <c r="E93" s="294" t="s">
        <v>0</v>
      </c>
      <c r="F93" s="295" t="s">
        <v>0</v>
      </c>
      <c r="G93" s="296" t="s">
        <v>0</v>
      </c>
      <c r="H93" s="323">
        <f>H91</f>
        <v>21309.21</v>
      </c>
      <c r="I93" s="152"/>
      <c r="J93" s="274" t="s">
        <v>0</v>
      </c>
      <c r="K93" s="275" t="s">
        <v>0</v>
      </c>
      <c r="L93" s="276" t="s">
        <v>0</v>
      </c>
      <c r="M93" s="377" t="s">
        <v>0</v>
      </c>
      <c r="N93" s="303" t="s">
        <v>0</v>
      </c>
      <c r="O93" s="308" t="s">
        <v>0</v>
      </c>
      <c r="P93" s="157">
        <f>P91</f>
        <v>2749.39</v>
      </c>
      <c r="Q93" s="158"/>
      <c r="R93" s="153" t="s">
        <v>0</v>
      </c>
      <c r="S93" s="154" t="s">
        <v>0</v>
      </c>
      <c r="T93" s="155" t="s">
        <v>0</v>
      </c>
      <c r="U93" s="381" t="s">
        <v>0</v>
      </c>
      <c r="V93" s="306" t="s">
        <v>0</v>
      </c>
      <c r="W93" s="305" t="s">
        <v>0</v>
      </c>
      <c r="X93" s="157">
        <f>X91</f>
        <v>15599.830000000002</v>
      </c>
      <c r="Y93" s="158"/>
      <c r="Z93" s="270" t="s">
        <v>0</v>
      </c>
      <c r="AA93" s="307" t="s">
        <v>0</v>
      </c>
      <c r="AB93" s="271" t="s">
        <v>0</v>
      </c>
      <c r="AC93" s="272" t="s">
        <v>0</v>
      </c>
      <c r="AD93" s="273">
        <f>AD91</f>
        <v>2959.9899999999989</v>
      </c>
    </row>
    <row r="94" spans="1:30" ht="16" thickTop="1" x14ac:dyDescent="0.2"/>
    <row r="95" spans="1:30" x14ac:dyDescent="0.2">
      <c r="A95" s="388" t="s">
        <v>116</v>
      </c>
      <c r="B95" s="382" t="s">
        <v>173</v>
      </c>
      <c r="C95" s="383"/>
    </row>
    <row r="96" spans="1:30" x14ac:dyDescent="0.2">
      <c r="B96" s="383"/>
      <c r="C96" s="384">
        <v>71.88</v>
      </c>
      <c r="H96" s="2" t="s">
        <v>0</v>
      </c>
    </row>
    <row r="97" spans="1:3" x14ac:dyDescent="0.2">
      <c r="B97" s="383"/>
      <c r="C97" s="384">
        <v>274.58999999999997</v>
      </c>
    </row>
    <row r="98" spans="1:3" x14ac:dyDescent="0.2">
      <c r="B98" s="383"/>
      <c r="C98" s="384">
        <v>140.71</v>
      </c>
    </row>
    <row r="99" spans="1:3" x14ac:dyDescent="0.2">
      <c r="B99" s="383"/>
      <c r="C99" s="384">
        <v>139.41999999999999</v>
      </c>
    </row>
    <row r="100" spans="1:3" ht="16" thickBot="1" x14ac:dyDescent="0.25">
      <c r="B100" s="383"/>
      <c r="C100" s="385">
        <v>140.84</v>
      </c>
    </row>
    <row r="101" spans="1:3" x14ac:dyDescent="0.2">
      <c r="B101" s="386" t="s">
        <v>174</v>
      </c>
      <c r="C101" s="387">
        <v>767.43999999999994</v>
      </c>
    </row>
    <row r="103" spans="1:3" x14ac:dyDescent="0.2">
      <c r="A103" s="388" t="s">
        <v>119</v>
      </c>
      <c r="B103" s="388" t="s">
        <v>213</v>
      </c>
    </row>
  </sheetData>
  <mergeCells count="15">
    <mergeCell ref="C2:H2"/>
    <mergeCell ref="J2:P2"/>
    <mergeCell ref="R2:X2"/>
    <mergeCell ref="Z2:AD2"/>
    <mergeCell ref="C3:D3"/>
    <mergeCell ref="E3:G3"/>
    <mergeCell ref="H3:H4"/>
    <mergeCell ref="J3:K3"/>
    <mergeCell ref="L3:O3"/>
    <mergeCell ref="P3:P4"/>
    <mergeCell ref="R3:S3"/>
    <mergeCell ref="T3:W3"/>
    <mergeCell ref="X3:X4"/>
    <mergeCell ref="Z3:AB3"/>
    <mergeCell ref="AD3:AD4"/>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0"/>
  <sheetViews>
    <sheetView topLeftCell="A2" zoomScaleNormal="100" workbookViewId="0">
      <selection activeCell="A33" sqref="A33"/>
    </sheetView>
  </sheetViews>
  <sheetFormatPr baseColWidth="10" defaultColWidth="8.83203125" defaultRowHeight="15" x14ac:dyDescent="0.2"/>
  <cols>
    <col min="1" max="1" width="11.5" customWidth="1"/>
    <col min="2" max="2" width="72.33203125" customWidth="1"/>
    <col min="3" max="4" width="13.6640625" customWidth="1"/>
    <col min="5" max="7" width="12.1640625" customWidth="1"/>
    <col min="8" max="8" width="14.5" customWidth="1"/>
    <col min="9" max="9" width="2.6640625" customWidth="1"/>
    <col min="10" max="10" width="12" customWidth="1"/>
    <col min="11" max="11" width="11.5" customWidth="1"/>
    <col min="12" max="12" width="13.5" customWidth="1"/>
    <col min="13" max="16" width="12.1640625" customWidth="1"/>
    <col min="17" max="17" width="2.33203125" customWidth="1"/>
    <col min="18" max="18" width="12.5" customWidth="1"/>
    <col min="19" max="19" width="11.5" customWidth="1"/>
    <col min="20" max="20" width="13.5" customWidth="1"/>
    <col min="21" max="24" width="12.1640625" customWidth="1"/>
    <col min="25" max="25" width="2.33203125" customWidth="1"/>
    <col min="26" max="28" width="12.83203125" customWidth="1"/>
    <col min="29" max="29" width="13.5" customWidth="1"/>
    <col min="30" max="30" width="12.1640625" customWidth="1"/>
    <col min="31" max="31" width="2" customWidth="1"/>
  </cols>
  <sheetData>
    <row r="1" spans="1:30" ht="25" thickBot="1" x14ac:dyDescent="0.35">
      <c r="A1" s="3" t="s">
        <v>151</v>
      </c>
    </row>
    <row r="2" spans="1:30" ht="42.75" customHeight="1" thickTop="1" thickBot="1" x14ac:dyDescent="0.35">
      <c r="A2" s="3"/>
      <c r="C2" s="510" t="s">
        <v>66</v>
      </c>
      <c r="D2" s="511"/>
      <c r="E2" s="511"/>
      <c r="F2" s="511"/>
      <c r="G2" s="511"/>
      <c r="H2" s="534"/>
      <c r="I2" s="27"/>
      <c r="J2" s="513" t="s">
        <v>126</v>
      </c>
      <c r="K2" s="514"/>
      <c r="L2" s="514"/>
      <c r="M2" s="514"/>
      <c r="N2" s="514"/>
      <c r="O2" s="514"/>
      <c r="P2" s="515"/>
      <c r="Q2" s="25"/>
      <c r="R2" s="513" t="s">
        <v>127</v>
      </c>
      <c r="S2" s="514"/>
      <c r="T2" s="514"/>
      <c r="U2" s="514"/>
      <c r="V2" s="514"/>
      <c r="W2" s="514"/>
      <c r="X2" s="515"/>
      <c r="Y2" s="25"/>
      <c r="Z2" s="516" t="s">
        <v>18</v>
      </c>
      <c r="AA2" s="517"/>
      <c r="AB2" s="517"/>
      <c r="AC2" s="517"/>
      <c r="AD2" s="518"/>
    </row>
    <row r="3" spans="1:30" ht="21" thickTop="1" thickBot="1" x14ac:dyDescent="0.3">
      <c r="A3" s="1"/>
      <c r="C3" s="519" t="s">
        <v>67</v>
      </c>
      <c r="D3" s="520"/>
      <c r="E3" s="521" t="s">
        <v>64</v>
      </c>
      <c r="F3" s="522"/>
      <c r="G3" s="520"/>
      <c r="H3" s="523" t="s">
        <v>42</v>
      </c>
      <c r="I3" s="27"/>
      <c r="J3" s="525" t="s">
        <v>22</v>
      </c>
      <c r="K3" s="526"/>
      <c r="L3" s="527" t="s">
        <v>24</v>
      </c>
      <c r="M3" s="522"/>
      <c r="N3" s="522"/>
      <c r="O3" s="528"/>
      <c r="P3" s="529" t="s">
        <v>51</v>
      </c>
      <c r="Q3" s="26" t="s">
        <v>0</v>
      </c>
      <c r="R3" s="525" t="s">
        <v>22</v>
      </c>
      <c r="S3" s="526"/>
      <c r="T3" s="527" t="s">
        <v>24</v>
      </c>
      <c r="U3" s="522"/>
      <c r="V3" s="522"/>
      <c r="W3" s="528"/>
      <c r="X3" s="529" t="s">
        <v>51</v>
      </c>
      <c r="Y3" s="26"/>
      <c r="Z3" s="531" t="s">
        <v>22</v>
      </c>
      <c r="AA3" s="522"/>
      <c r="AB3" s="526"/>
      <c r="AC3" s="70" t="s">
        <v>24</v>
      </c>
      <c r="AD3" s="532" t="s">
        <v>51</v>
      </c>
    </row>
    <row r="4" spans="1:30" ht="83" thickTop="1" thickBot="1" x14ac:dyDescent="0.3">
      <c r="A4" s="178" t="s">
        <v>32</v>
      </c>
      <c r="B4" s="131" t="s">
        <v>33</v>
      </c>
      <c r="C4" s="90" t="s">
        <v>68</v>
      </c>
      <c r="D4" s="179" t="s">
        <v>69</v>
      </c>
      <c r="E4" s="132" t="s">
        <v>47</v>
      </c>
      <c r="F4" s="244" t="s">
        <v>115</v>
      </c>
      <c r="G4" s="244" t="s">
        <v>70</v>
      </c>
      <c r="H4" s="524"/>
      <c r="I4" s="121"/>
      <c r="J4" s="107" t="s">
        <v>16</v>
      </c>
      <c r="K4" s="49" t="s">
        <v>19</v>
      </c>
      <c r="L4" s="75" t="s">
        <v>44</v>
      </c>
      <c r="M4" s="245" t="s">
        <v>41</v>
      </c>
      <c r="N4" s="299" t="s">
        <v>134</v>
      </c>
      <c r="O4" s="57" t="s">
        <v>26</v>
      </c>
      <c r="P4" s="530"/>
      <c r="Q4" s="26"/>
      <c r="R4" s="107" t="s">
        <v>16</v>
      </c>
      <c r="S4" s="49" t="s">
        <v>19</v>
      </c>
      <c r="T4" s="75" t="s">
        <v>44</v>
      </c>
      <c r="U4" s="245" t="s">
        <v>41</v>
      </c>
      <c r="V4" s="299" t="s">
        <v>150</v>
      </c>
      <c r="W4" s="57" t="s">
        <v>26</v>
      </c>
      <c r="X4" s="530"/>
      <c r="Y4" s="26"/>
      <c r="Z4" s="28" t="s">
        <v>133</v>
      </c>
      <c r="AA4" s="18" t="s">
        <v>20</v>
      </c>
      <c r="AB4" s="244" t="s">
        <v>70</v>
      </c>
      <c r="AC4" s="83" t="s">
        <v>39</v>
      </c>
      <c r="AD4" s="533"/>
    </row>
    <row r="5" spans="1:30" ht="18" thickTop="1" x14ac:dyDescent="0.2">
      <c r="A5" s="180">
        <v>42736</v>
      </c>
      <c r="B5" s="181" t="s">
        <v>128</v>
      </c>
      <c r="C5" s="277"/>
      <c r="D5" s="278"/>
      <c r="E5" s="279"/>
      <c r="F5" s="280"/>
      <c r="G5" s="280"/>
      <c r="H5" s="281">
        <f>P5+X5+AD5</f>
        <v>15879.989999999998</v>
      </c>
      <c r="I5" s="122"/>
      <c r="J5" s="248"/>
      <c r="K5" s="249"/>
      <c r="L5" s="250"/>
      <c r="M5" s="249"/>
      <c r="N5" s="300"/>
      <c r="O5" s="251"/>
      <c r="P5" s="109">
        <v>0</v>
      </c>
      <c r="Q5" s="8"/>
      <c r="R5" s="248"/>
      <c r="S5" s="249"/>
      <c r="T5" s="250"/>
      <c r="U5" s="249"/>
      <c r="V5" s="300"/>
      <c r="W5" s="251"/>
      <c r="X5" s="109">
        <v>13296.8</v>
      </c>
      <c r="Y5" s="8"/>
      <c r="Z5" s="261"/>
      <c r="AA5" s="262"/>
      <c r="AB5" s="262"/>
      <c r="AC5" s="263"/>
      <c r="AD5" s="264">
        <v>2583.1899999999987</v>
      </c>
    </row>
    <row r="6" spans="1:30" ht="16" x14ac:dyDescent="0.2">
      <c r="A6" s="184">
        <v>42748</v>
      </c>
      <c r="B6" s="309" t="s">
        <v>149</v>
      </c>
      <c r="C6" s="282">
        <f>T6</f>
        <v>1000</v>
      </c>
      <c r="D6" s="283">
        <f t="shared" ref="D6:D33" si="0">L6+T6+AC6-C6</f>
        <v>0</v>
      </c>
      <c r="E6" s="288"/>
      <c r="F6" s="284"/>
      <c r="G6" s="321">
        <f t="shared" ref="G6:G33" si="1">K6+R6+S6+AA6+AB6-F6</f>
        <v>0</v>
      </c>
      <c r="H6" s="285">
        <f t="shared" ref="H6:H33" si="2">H5+SUM(C6:G6)</f>
        <v>16879.989999999998</v>
      </c>
      <c r="I6" s="123"/>
      <c r="J6" s="254"/>
      <c r="K6" s="255"/>
      <c r="L6" s="256"/>
      <c r="M6" s="255"/>
      <c r="N6" s="290"/>
      <c r="O6" s="257"/>
      <c r="P6" s="115">
        <f t="shared" ref="P6:P8" si="3">P5+SUM(J6:O6)</f>
        <v>0</v>
      </c>
      <c r="Q6" s="23"/>
      <c r="R6" s="254"/>
      <c r="S6" s="255"/>
      <c r="T6" s="252">
        <v>1000</v>
      </c>
      <c r="U6" s="255"/>
      <c r="V6" s="290"/>
      <c r="W6" s="257"/>
      <c r="X6" s="115">
        <f t="shared" ref="X6:X8" si="4">X5+SUM(R6:W6)</f>
        <v>14296.8</v>
      </c>
      <c r="Y6" s="23"/>
      <c r="Z6" s="265"/>
      <c r="AA6" s="266"/>
      <c r="AB6" s="266"/>
      <c r="AC6" s="267"/>
      <c r="AD6" s="268">
        <f t="shared" ref="AD6:AD33" si="5">AD5+SUM(Z6:AC6)</f>
        <v>2583.1899999999987</v>
      </c>
    </row>
    <row r="7" spans="1:30" ht="16" x14ac:dyDescent="0.2">
      <c r="A7" s="184">
        <v>42759</v>
      </c>
      <c r="B7" s="309" t="s">
        <v>137</v>
      </c>
      <c r="C7" s="282"/>
      <c r="D7" s="283">
        <f t="shared" si="0"/>
        <v>0</v>
      </c>
      <c r="E7" s="286"/>
      <c r="F7" s="287"/>
      <c r="G7" s="321">
        <f t="shared" si="1"/>
        <v>-25.72</v>
      </c>
      <c r="H7" s="285">
        <f t="shared" si="2"/>
        <v>16854.269999999997</v>
      </c>
      <c r="I7" s="7"/>
      <c r="J7" s="254"/>
      <c r="K7" s="255"/>
      <c r="L7" s="256"/>
      <c r="M7" s="255"/>
      <c r="N7" s="290"/>
      <c r="O7" s="257"/>
      <c r="P7" s="115">
        <f t="shared" si="3"/>
        <v>0</v>
      </c>
      <c r="Q7" s="23"/>
      <c r="R7" s="254"/>
      <c r="S7" s="253">
        <v>-25.72</v>
      </c>
      <c r="T7" s="256"/>
      <c r="U7" s="255"/>
      <c r="V7" s="290"/>
      <c r="W7" s="257"/>
      <c r="X7" s="115">
        <f t="shared" si="4"/>
        <v>14271.08</v>
      </c>
      <c r="Y7" s="23"/>
      <c r="Z7" s="265"/>
      <c r="AA7" s="266"/>
      <c r="AB7" s="266"/>
      <c r="AC7" s="267"/>
      <c r="AD7" s="268">
        <f t="shared" si="5"/>
        <v>2583.1899999999987</v>
      </c>
    </row>
    <row r="8" spans="1:30" ht="16" x14ac:dyDescent="0.2">
      <c r="A8" s="184">
        <v>42776</v>
      </c>
      <c r="B8" s="312" t="s">
        <v>138</v>
      </c>
      <c r="C8" s="282"/>
      <c r="D8" s="283">
        <f t="shared" si="0"/>
        <v>0</v>
      </c>
      <c r="E8" s="288"/>
      <c r="F8" s="289"/>
      <c r="G8" s="321">
        <f t="shared" si="1"/>
        <v>-196</v>
      </c>
      <c r="H8" s="285">
        <f t="shared" si="2"/>
        <v>16658.269999999997</v>
      </c>
      <c r="I8" s="124"/>
      <c r="J8" s="254"/>
      <c r="K8" s="255"/>
      <c r="L8" s="256"/>
      <c r="M8" s="255"/>
      <c r="N8" s="290"/>
      <c r="O8" s="257"/>
      <c r="P8" s="115">
        <f t="shared" si="3"/>
        <v>0</v>
      </c>
      <c r="Q8" s="8"/>
      <c r="R8" s="254">
        <v>-196</v>
      </c>
      <c r="S8" s="255"/>
      <c r="T8" s="256"/>
      <c r="U8" s="255"/>
      <c r="V8" s="290"/>
      <c r="W8" s="257"/>
      <c r="X8" s="115">
        <f t="shared" si="4"/>
        <v>14075.08</v>
      </c>
      <c r="Y8" s="8"/>
      <c r="Z8" s="265"/>
      <c r="AA8" s="266"/>
      <c r="AB8" s="266"/>
      <c r="AC8" s="267"/>
      <c r="AD8" s="268">
        <f t="shared" si="5"/>
        <v>2583.1899999999987</v>
      </c>
    </row>
    <row r="9" spans="1:30" ht="32" x14ac:dyDescent="0.2">
      <c r="A9" s="184">
        <v>42781</v>
      </c>
      <c r="B9" s="314" t="s">
        <v>142</v>
      </c>
      <c r="C9" s="282"/>
      <c r="D9" s="283">
        <f t="shared" si="0"/>
        <v>1000</v>
      </c>
      <c r="E9" s="288" t="s">
        <v>0</v>
      </c>
      <c r="F9" s="289"/>
      <c r="G9" s="321">
        <f t="shared" si="1"/>
        <v>0</v>
      </c>
      <c r="H9" s="285">
        <f t="shared" si="2"/>
        <v>17658.269999999997</v>
      </c>
      <c r="I9" s="124"/>
      <c r="J9" s="254"/>
      <c r="K9" s="255"/>
      <c r="L9" s="256"/>
      <c r="M9" s="255"/>
      <c r="N9" s="290"/>
      <c r="O9" s="257"/>
      <c r="P9" s="115">
        <f t="shared" ref="P9:P33" si="6">P8+SUM(J9:O9)</f>
        <v>0</v>
      </c>
      <c r="Q9" s="8"/>
      <c r="R9" s="254"/>
      <c r="S9" s="255"/>
      <c r="T9" s="252">
        <v>1000</v>
      </c>
      <c r="U9" s="255"/>
      <c r="V9" s="290"/>
      <c r="W9" s="257"/>
      <c r="X9" s="115">
        <f t="shared" ref="X9:X33" si="7">X8+SUM(R9:W9)</f>
        <v>15075.08</v>
      </c>
      <c r="Y9" s="8"/>
      <c r="Z9" s="265"/>
      <c r="AA9" s="266"/>
      <c r="AB9" s="266"/>
      <c r="AC9" s="267"/>
      <c r="AD9" s="268">
        <f t="shared" si="5"/>
        <v>2583.1899999999987</v>
      </c>
    </row>
    <row r="10" spans="1:30" ht="16" x14ac:dyDescent="0.2">
      <c r="A10" s="184">
        <v>42781</v>
      </c>
      <c r="B10" s="309" t="s">
        <v>129</v>
      </c>
      <c r="C10" s="282"/>
      <c r="D10" s="283">
        <f t="shared" si="0"/>
        <v>0</v>
      </c>
      <c r="E10" s="288" t="s">
        <v>0</v>
      </c>
      <c r="F10" s="289"/>
      <c r="G10" s="321">
        <f t="shared" si="1"/>
        <v>0</v>
      </c>
      <c r="H10" s="285">
        <f t="shared" si="2"/>
        <v>17658.269999999997</v>
      </c>
      <c r="I10" s="125"/>
      <c r="J10" s="254"/>
      <c r="K10" s="255"/>
      <c r="L10" s="256"/>
      <c r="M10" s="255"/>
      <c r="N10" s="290"/>
      <c r="O10" s="257"/>
      <c r="P10" s="115">
        <f t="shared" si="6"/>
        <v>0</v>
      </c>
      <c r="Q10" s="8"/>
      <c r="R10" s="254"/>
      <c r="S10" s="255"/>
      <c r="T10" s="256"/>
      <c r="U10" s="255"/>
      <c r="V10" s="290"/>
      <c r="W10" s="258">
        <f>-Z10</f>
        <v>1500</v>
      </c>
      <c r="X10" s="115">
        <f t="shared" si="7"/>
        <v>16575.080000000002</v>
      </c>
      <c r="Y10" s="8"/>
      <c r="Z10" s="265">
        <v>-1500</v>
      </c>
      <c r="AA10" s="266"/>
      <c r="AB10" s="266"/>
      <c r="AC10" s="267"/>
      <c r="AD10" s="268">
        <f t="shared" si="5"/>
        <v>1083.1899999999987</v>
      </c>
    </row>
    <row r="11" spans="1:30" ht="16" x14ac:dyDescent="0.2">
      <c r="A11" s="184">
        <v>42782</v>
      </c>
      <c r="B11" s="312" t="s">
        <v>139</v>
      </c>
      <c r="C11" s="282"/>
      <c r="D11" s="283">
        <f t="shared" si="0"/>
        <v>100</v>
      </c>
      <c r="E11" s="288"/>
      <c r="F11" s="289"/>
      <c r="G11" s="321">
        <f t="shared" si="1"/>
        <v>0</v>
      </c>
      <c r="H11" s="285">
        <f t="shared" si="2"/>
        <v>17758.269999999997</v>
      </c>
      <c r="I11" s="125"/>
      <c r="J11" s="254"/>
      <c r="K11" s="255"/>
      <c r="L11" s="256"/>
      <c r="M11" s="255"/>
      <c r="N11" s="290"/>
      <c r="O11" s="257"/>
      <c r="P11" s="115">
        <f t="shared" si="6"/>
        <v>0</v>
      </c>
      <c r="Q11" s="8"/>
      <c r="R11" s="254"/>
      <c r="S11" s="255"/>
      <c r="T11" s="256">
        <v>100</v>
      </c>
      <c r="U11" s="255"/>
      <c r="V11" s="290"/>
      <c r="W11" s="257"/>
      <c r="X11" s="115">
        <f t="shared" si="7"/>
        <v>16675.080000000002</v>
      </c>
      <c r="Y11" s="8"/>
      <c r="Z11" s="265"/>
      <c r="AA11" s="266"/>
      <c r="AB11" s="266"/>
      <c r="AC11" s="267"/>
      <c r="AD11" s="268">
        <f t="shared" si="5"/>
        <v>1083.1899999999987</v>
      </c>
    </row>
    <row r="12" spans="1:30" ht="16" x14ac:dyDescent="0.2">
      <c r="A12" s="184">
        <v>42782</v>
      </c>
      <c r="B12" s="312" t="s">
        <v>139</v>
      </c>
      <c r="C12" s="282"/>
      <c r="D12" s="283">
        <f t="shared" si="0"/>
        <v>100</v>
      </c>
      <c r="E12" s="288"/>
      <c r="F12" s="289"/>
      <c r="G12" s="321">
        <f t="shared" si="1"/>
        <v>0</v>
      </c>
      <c r="H12" s="285">
        <f t="shared" si="2"/>
        <v>17858.269999999997</v>
      </c>
      <c r="I12" s="124"/>
      <c r="J12" s="254"/>
      <c r="K12" s="255"/>
      <c r="L12" s="256"/>
      <c r="M12" s="255"/>
      <c r="N12" s="290"/>
      <c r="O12" s="257"/>
      <c r="P12" s="115">
        <f t="shared" si="6"/>
        <v>0</v>
      </c>
      <c r="Q12" s="8"/>
      <c r="R12" s="254"/>
      <c r="S12" s="255"/>
      <c r="T12" s="256">
        <v>100</v>
      </c>
      <c r="U12" s="255"/>
      <c r="V12" s="290"/>
      <c r="W12" s="257"/>
      <c r="X12" s="115">
        <f t="shared" si="7"/>
        <v>16775.080000000002</v>
      </c>
      <c r="Y12" s="8"/>
      <c r="Z12" s="265"/>
      <c r="AA12" s="266"/>
      <c r="AB12" s="266"/>
      <c r="AC12" s="267"/>
      <c r="AD12" s="268">
        <f t="shared" si="5"/>
        <v>1083.1899999999987</v>
      </c>
    </row>
    <row r="13" spans="1:30" ht="16" x14ac:dyDescent="0.2">
      <c r="A13" s="184">
        <v>42787</v>
      </c>
      <c r="B13" s="312" t="s">
        <v>140</v>
      </c>
      <c r="C13" s="282"/>
      <c r="D13" s="283">
        <f t="shared" si="0"/>
        <v>0</v>
      </c>
      <c r="E13" s="288"/>
      <c r="F13" s="289"/>
      <c r="G13" s="321">
        <f t="shared" si="1"/>
        <v>-174.21</v>
      </c>
      <c r="H13" s="285">
        <f t="shared" si="2"/>
        <v>17684.059999999998</v>
      </c>
      <c r="I13" s="124"/>
      <c r="J13" s="254"/>
      <c r="K13" s="255"/>
      <c r="L13" s="256"/>
      <c r="M13" s="255"/>
      <c r="N13" s="290"/>
      <c r="O13" s="257"/>
      <c r="P13" s="115">
        <f t="shared" si="6"/>
        <v>0</v>
      </c>
      <c r="Q13" s="8"/>
      <c r="R13" s="297">
        <v>-174.21</v>
      </c>
      <c r="S13" s="255"/>
      <c r="T13" s="256"/>
      <c r="U13" s="255"/>
      <c r="V13" s="290"/>
      <c r="W13" s="257"/>
      <c r="X13" s="115">
        <f t="shared" si="7"/>
        <v>16600.870000000003</v>
      </c>
      <c r="Y13" s="8"/>
      <c r="Z13" s="265"/>
      <c r="AA13" s="266"/>
      <c r="AB13" s="266"/>
      <c r="AC13" s="267"/>
      <c r="AD13" s="268">
        <f t="shared" si="5"/>
        <v>1083.1899999999987</v>
      </c>
    </row>
    <row r="14" spans="1:30" ht="16" x14ac:dyDescent="0.2">
      <c r="A14" s="184">
        <v>42794</v>
      </c>
      <c r="B14" s="312" t="s">
        <v>139</v>
      </c>
      <c r="C14" s="282"/>
      <c r="D14" s="283">
        <f t="shared" si="0"/>
        <v>114</v>
      </c>
      <c r="E14" s="288"/>
      <c r="F14" s="289"/>
      <c r="G14" s="321">
        <f t="shared" si="1"/>
        <v>0</v>
      </c>
      <c r="H14" s="285">
        <f t="shared" si="2"/>
        <v>17798.059999999998</v>
      </c>
      <c r="I14" s="125"/>
      <c r="J14" s="254"/>
      <c r="K14" s="255"/>
      <c r="L14" s="256"/>
      <c r="M14" s="255"/>
      <c r="N14" s="290"/>
      <c r="O14" s="257"/>
      <c r="P14" s="115">
        <f t="shared" si="6"/>
        <v>0</v>
      </c>
      <c r="Q14" s="8"/>
      <c r="R14" s="254"/>
      <c r="S14" s="255"/>
      <c r="T14" s="256">
        <v>114</v>
      </c>
      <c r="U14" s="255"/>
      <c r="V14" s="290"/>
      <c r="W14" s="257"/>
      <c r="X14" s="115">
        <f t="shared" si="7"/>
        <v>16714.870000000003</v>
      </c>
      <c r="Y14" s="8"/>
      <c r="Z14" s="265"/>
      <c r="AA14" s="266"/>
      <c r="AB14" s="266"/>
      <c r="AC14" s="267"/>
      <c r="AD14" s="268">
        <f t="shared" si="5"/>
        <v>1083.1899999999987</v>
      </c>
    </row>
    <row r="15" spans="1:30" ht="16" x14ac:dyDescent="0.2">
      <c r="A15" s="184">
        <v>42795</v>
      </c>
      <c r="B15" s="313" t="s">
        <v>72</v>
      </c>
      <c r="C15" s="282"/>
      <c r="D15" s="283">
        <f t="shared" si="0"/>
        <v>1</v>
      </c>
      <c r="E15" s="288"/>
      <c r="F15" s="289"/>
      <c r="G15" s="321">
        <f t="shared" si="1"/>
        <v>-0.32</v>
      </c>
      <c r="H15" s="285">
        <f t="shared" si="2"/>
        <v>17798.739999999998</v>
      </c>
      <c r="I15" s="125"/>
      <c r="J15" s="254"/>
      <c r="K15" s="255"/>
      <c r="L15" s="256"/>
      <c r="M15" s="255"/>
      <c r="N15" s="290"/>
      <c r="O15" s="257"/>
      <c r="P15" s="115">
        <f t="shared" si="6"/>
        <v>0</v>
      </c>
      <c r="Q15" s="8"/>
      <c r="R15" s="254"/>
      <c r="S15" s="255"/>
      <c r="T15" s="256"/>
      <c r="U15" s="255"/>
      <c r="V15" s="290"/>
      <c r="W15" s="257"/>
      <c r="X15" s="115">
        <f t="shared" si="7"/>
        <v>16714.870000000003</v>
      </c>
      <c r="Y15" s="8"/>
      <c r="Z15" s="265"/>
      <c r="AA15" s="266">
        <v>-0.32</v>
      </c>
      <c r="AB15" s="266"/>
      <c r="AC15" s="267">
        <v>1</v>
      </c>
      <c r="AD15" s="268">
        <f t="shared" si="5"/>
        <v>1083.8699999999988</v>
      </c>
    </row>
    <row r="16" spans="1:30" ht="32" x14ac:dyDescent="0.2">
      <c r="A16" s="184">
        <v>42818</v>
      </c>
      <c r="B16" s="312" t="s">
        <v>141</v>
      </c>
      <c r="C16" s="282"/>
      <c r="D16" s="283">
        <f t="shared" si="0"/>
        <v>2000</v>
      </c>
      <c r="E16" s="288"/>
      <c r="F16" s="289"/>
      <c r="G16" s="321">
        <f t="shared" si="1"/>
        <v>0</v>
      </c>
      <c r="H16" s="285">
        <f t="shared" si="2"/>
        <v>19798.739999999998</v>
      </c>
      <c r="I16" s="125"/>
      <c r="J16" s="254"/>
      <c r="K16" s="255"/>
      <c r="L16" s="256"/>
      <c r="M16" s="255"/>
      <c r="N16" s="290"/>
      <c r="O16" s="257"/>
      <c r="P16" s="115">
        <f t="shared" si="6"/>
        <v>0</v>
      </c>
      <c r="Q16" s="8"/>
      <c r="R16" s="254"/>
      <c r="S16" s="255"/>
      <c r="T16" s="256">
        <v>2000</v>
      </c>
      <c r="U16" s="255"/>
      <c r="V16" s="290"/>
      <c r="W16" s="257"/>
      <c r="X16" s="115">
        <f t="shared" si="7"/>
        <v>18714.870000000003</v>
      </c>
      <c r="Y16" s="8"/>
      <c r="Z16" s="265"/>
      <c r="AA16" s="266"/>
      <c r="AB16" s="266"/>
      <c r="AC16" s="267"/>
      <c r="AD16" s="268">
        <f t="shared" si="5"/>
        <v>1083.8699999999988</v>
      </c>
    </row>
    <row r="17" spans="1:30" ht="16" x14ac:dyDescent="0.2">
      <c r="A17" s="184">
        <v>42821</v>
      </c>
      <c r="B17" s="312" t="s">
        <v>143</v>
      </c>
      <c r="C17" s="282"/>
      <c r="D17" s="283">
        <f t="shared" si="0"/>
        <v>0</v>
      </c>
      <c r="E17" s="288"/>
      <c r="F17" s="289"/>
      <c r="G17" s="321">
        <f t="shared" si="1"/>
        <v>-241.68</v>
      </c>
      <c r="H17" s="285">
        <f t="shared" si="2"/>
        <v>19557.059999999998</v>
      </c>
      <c r="I17" s="125"/>
      <c r="J17" s="254"/>
      <c r="K17" s="255"/>
      <c r="L17" s="256"/>
      <c r="M17" s="255"/>
      <c r="N17" s="290"/>
      <c r="O17" s="257"/>
      <c r="P17" s="115">
        <f t="shared" si="6"/>
        <v>0</v>
      </c>
      <c r="Q17" s="8"/>
      <c r="R17" s="254">
        <v>-241.68</v>
      </c>
      <c r="S17" s="255"/>
      <c r="T17" s="256"/>
      <c r="U17" s="255"/>
      <c r="V17" s="290"/>
      <c r="W17" s="257"/>
      <c r="X17" s="115">
        <f t="shared" si="7"/>
        <v>18473.190000000002</v>
      </c>
      <c r="Y17" s="8"/>
      <c r="Z17" s="265"/>
      <c r="AA17" s="266"/>
      <c r="AB17" s="266"/>
      <c r="AC17" s="267"/>
      <c r="AD17" s="268">
        <f t="shared" si="5"/>
        <v>1083.8699999999988</v>
      </c>
    </row>
    <row r="18" spans="1:30" ht="16" x14ac:dyDescent="0.2">
      <c r="A18" s="184">
        <v>42828</v>
      </c>
      <c r="B18" s="320" t="s">
        <v>144</v>
      </c>
      <c r="C18" s="282"/>
      <c r="D18" s="283">
        <f t="shared" si="0"/>
        <v>0</v>
      </c>
      <c r="E18" s="357">
        <f>R18</f>
        <v>-3000</v>
      </c>
      <c r="F18" s="301"/>
      <c r="G18" s="321">
        <f t="shared" si="1"/>
        <v>-3000</v>
      </c>
      <c r="H18" s="285">
        <f t="shared" si="2"/>
        <v>13557.059999999998</v>
      </c>
      <c r="I18" s="125"/>
      <c r="J18" s="254"/>
      <c r="K18" s="255"/>
      <c r="L18" s="256"/>
      <c r="M18" s="255"/>
      <c r="N18" s="290"/>
      <c r="O18" s="257"/>
      <c r="P18" s="115">
        <f t="shared" si="6"/>
        <v>0</v>
      </c>
      <c r="Q18" s="8"/>
      <c r="R18" s="254">
        <v>-3000</v>
      </c>
      <c r="S18" s="255"/>
      <c r="T18" s="256"/>
      <c r="U18" s="255"/>
      <c r="V18" s="290"/>
      <c r="W18" s="257"/>
      <c r="X18" s="115">
        <f t="shared" si="7"/>
        <v>15473.190000000002</v>
      </c>
      <c r="Y18" s="8"/>
      <c r="Z18" s="265"/>
      <c r="AA18" s="266"/>
      <c r="AB18" s="266"/>
      <c r="AC18" s="267"/>
      <c r="AD18" s="268">
        <f t="shared" si="5"/>
        <v>1083.8699999999988</v>
      </c>
    </row>
    <row r="19" spans="1:30" ht="16" x14ac:dyDescent="0.2">
      <c r="A19" s="184">
        <v>42828</v>
      </c>
      <c r="B19" s="312" t="s">
        <v>130</v>
      </c>
      <c r="C19" s="282"/>
      <c r="D19" s="283">
        <f t="shared" si="0"/>
        <v>0</v>
      </c>
      <c r="E19" s="288"/>
      <c r="F19" s="289">
        <f>S19</f>
        <v>-40</v>
      </c>
      <c r="G19" s="321">
        <f t="shared" si="1"/>
        <v>0</v>
      </c>
      <c r="H19" s="285">
        <f t="shared" si="2"/>
        <v>13517.059999999998</v>
      </c>
      <c r="I19" s="125"/>
      <c r="J19" s="254"/>
      <c r="K19" s="255"/>
      <c r="L19" s="256"/>
      <c r="M19" s="255"/>
      <c r="N19" s="290"/>
      <c r="O19" s="257"/>
      <c r="P19" s="115">
        <f t="shared" si="6"/>
        <v>0</v>
      </c>
      <c r="Q19" s="8"/>
      <c r="R19" s="254"/>
      <c r="S19" s="255">
        <v>-40</v>
      </c>
      <c r="T19" s="256"/>
      <c r="U19" s="255"/>
      <c r="V19" s="290"/>
      <c r="W19" s="257"/>
      <c r="X19" s="115">
        <f t="shared" si="7"/>
        <v>15433.190000000002</v>
      </c>
      <c r="Y19" s="8"/>
      <c r="Z19" s="265"/>
      <c r="AA19" s="266"/>
      <c r="AB19" s="266"/>
      <c r="AC19" s="267"/>
      <c r="AD19" s="268">
        <f t="shared" si="5"/>
        <v>1083.8699999999988</v>
      </c>
    </row>
    <row r="20" spans="1:30" ht="16" x14ac:dyDescent="0.2">
      <c r="A20" s="184">
        <v>42830</v>
      </c>
      <c r="B20" s="312" t="s">
        <v>145</v>
      </c>
      <c r="C20" s="282"/>
      <c r="D20" s="283">
        <f t="shared" si="0"/>
        <v>0</v>
      </c>
      <c r="E20" s="288"/>
      <c r="F20" s="289"/>
      <c r="G20" s="321">
        <f t="shared" si="1"/>
        <v>-5</v>
      </c>
      <c r="H20" s="285">
        <f t="shared" si="2"/>
        <v>13512.059999999998</v>
      </c>
      <c r="I20" s="125"/>
      <c r="J20" s="254"/>
      <c r="K20" s="255"/>
      <c r="L20" s="256"/>
      <c r="M20" s="255"/>
      <c r="N20" s="290"/>
      <c r="O20" s="257"/>
      <c r="P20" s="115">
        <f t="shared" si="6"/>
        <v>0</v>
      </c>
      <c r="Q20" s="8"/>
      <c r="R20" s="254">
        <v>-5</v>
      </c>
      <c r="S20" s="255"/>
      <c r="T20" s="256"/>
      <c r="U20" s="255"/>
      <c r="V20" s="290"/>
      <c r="W20" s="257"/>
      <c r="X20" s="115">
        <f t="shared" si="7"/>
        <v>15428.190000000002</v>
      </c>
      <c r="Y20" s="8"/>
      <c r="Z20" s="265"/>
      <c r="AA20" s="266"/>
      <c r="AB20" s="266"/>
      <c r="AC20" s="267"/>
      <c r="AD20" s="268">
        <f t="shared" si="5"/>
        <v>1083.8699999999988</v>
      </c>
    </row>
    <row r="21" spans="1:30" ht="16" x14ac:dyDescent="0.2">
      <c r="A21" s="184">
        <v>42832</v>
      </c>
      <c r="B21" s="312" t="s">
        <v>138</v>
      </c>
      <c r="C21" s="282"/>
      <c r="D21" s="283">
        <f t="shared" si="0"/>
        <v>0</v>
      </c>
      <c r="E21" s="288"/>
      <c r="F21" s="289"/>
      <c r="G21" s="321">
        <f t="shared" si="1"/>
        <v>-116.99</v>
      </c>
      <c r="H21" s="285">
        <f t="shared" si="2"/>
        <v>13395.069999999998</v>
      </c>
      <c r="I21" s="125"/>
      <c r="J21" s="254"/>
      <c r="K21" s="255"/>
      <c r="L21" s="256"/>
      <c r="M21" s="255"/>
      <c r="N21" s="290"/>
      <c r="O21" s="257"/>
      <c r="P21" s="115">
        <f t="shared" si="6"/>
        <v>0</v>
      </c>
      <c r="Q21" s="8"/>
      <c r="R21" s="254">
        <v>-116.99</v>
      </c>
      <c r="S21" s="255"/>
      <c r="T21" s="256"/>
      <c r="U21" s="255"/>
      <c r="V21" s="290"/>
      <c r="W21" s="257"/>
      <c r="X21" s="115">
        <f t="shared" si="7"/>
        <v>15311.200000000003</v>
      </c>
      <c r="Y21" s="8"/>
      <c r="Z21" s="265"/>
      <c r="AA21" s="266"/>
      <c r="AB21" s="266"/>
      <c r="AC21" s="267"/>
      <c r="AD21" s="268">
        <f t="shared" si="5"/>
        <v>1083.8699999999988</v>
      </c>
    </row>
    <row r="22" spans="1:30" ht="16" x14ac:dyDescent="0.2">
      <c r="A22" s="184">
        <v>42845</v>
      </c>
      <c r="B22" s="312" t="s">
        <v>139</v>
      </c>
      <c r="C22" s="282"/>
      <c r="D22" s="283">
        <f t="shared" si="0"/>
        <v>13.41</v>
      </c>
      <c r="E22" s="288"/>
      <c r="F22" s="289"/>
      <c r="G22" s="321">
        <f t="shared" si="1"/>
        <v>0</v>
      </c>
      <c r="H22" s="285">
        <f t="shared" si="2"/>
        <v>13408.479999999998</v>
      </c>
      <c r="I22" s="125"/>
      <c r="J22" s="254"/>
      <c r="K22" s="255"/>
      <c r="L22" s="256"/>
      <c r="M22" s="255"/>
      <c r="N22" s="290"/>
      <c r="O22" s="257"/>
      <c r="P22" s="115">
        <f t="shared" si="6"/>
        <v>0</v>
      </c>
      <c r="Q22" s="8"/>
      <c r="R22" s="254"/>
      <c r="S22" s="255"/>
      <c r="T22" s="256">
        <v>13.41</v>
      </c>
      <c r="U22" s="255"/>
      <c r="V22" s="290"/>
      <c r="W22" s="257"/>
      <c r="X22" s="115">
        <f t="shared" si="7"/>
        <v>15324.610000000002</v>
      </c>
      <c r="Y22" s="8"/>
      <c r="Z22" s="265"/>
      <c r="AA22" s="266"/>
      <c r="AB22" s="266"/>
      <c r="AC22" s="267"/>
      <c r="AD22" s="268">
        <f t="shared" si="5"/>
        <v>1083.8699999999988</v>
      </c>
    </row>
    <row r="23" spans="1:30" ht="16" x14ac:dyDescent="0.2">
      <c r="A23" s="184">
        <v>42867</v>
      </c>
      <c r="B23" s="309" t="s">
        <v>131</v>
      </c>
      <c r="C23" s="282"/>
      <c r="D23" s="283">
        <f t="shared" si="0"/>
        <v>5</v>
      </c>
      <c r="E23" s="288"/>
      <c r="F23" s="289"/>
      <c r="G23" s="321">
        <f t="shared" si="1"/>
        <v>0</v>
      </c>
      <c r="H23" s="285">
        <f t="shared" si="2"/>
        <v>13413.479999999998</v>
      </c>
      <c r="I23" s="125"/>
      <c r="J23" s="254"/>
      <c r="K23" s="255"/>
      <c r="L23" s="256"/>
      <c r="M23" s="255"/>
      <c r="N23" s="290"/>
      <c r="O23" s="257"/>
      <c r="P23" s="115">
        <f t="shared" si="6"/>
        <v>0</v>
      </c>
      <c r="Q23" s="8"/>
      <c r="R23" s="254"/>
      <c r="S23" s="255"/>
      <c r="T23" s="256">
        <v>5</v>
      </c>
      <c r="U23" s="255"/>
      <c r="V23" s="290"/>
      <c r="W23" s="257"/>
      <c r="X23" s="115">
        <f t="shared" si="7"/>
        <v>15329.610000000002</v>
      </c>
      <c r="Y23" s="8"/>
      <c r="Z23" s="265"/>
      <c r="AA23" s="266"/>
      <c r="AB23" s="266"/>
      <c r="AC23" s="267"/>
      <c r="AD23" s="268">
        <f t="shared" si="5"/>
        <v>1083.8699999999988</v>
      </c>
    </row>
    <row r="24" spans="1:30" ht="16" x14ac:dyDescent="0.2">
      <c r="A24" s="184">
        <v>42871</v>
      </c>
      <c r="B24" s="309" t="s">
        <v>146</v>
      </c>
      <c r="C24" s="282"/>
      <c r="D24" s="283">
        <f t="shared" si="0"/>
        <v>0</v>
      </c>
      <c r="E24" s="288"/>
      <c r="F24" s="289"/>
      <c r="G24" s="321">
        <f t="shared" si="1"/>
        <v>-31</v>
      </c>
      <c r="H24" s="285">
        <f t="shared" si="2"/>
        <v>13382.479999999998</v>
      </c>
      <c r="I24" s="125"/>
      <c r="J24" s="254"/>
      <c r="K24" s="255"/>
      <c r="L24" s="256"/>
      <c r="M24" s="255"/>
      <c r="N24" s="290"/>
      <c r="O24" s="257"/>
      <c r="P24" s="115">
        <f t="shared" si="6"/>
        <v>0</v>
      </c>
      <c r="Q24" s="8"/>
      <c r="R24" s="254">
        <v>-31</v>
      </c>
      <c r="S24" s="255"/>
      <c r="T24" s="256"/>
      <c r="U24" s="255"/>
      <c r="V24" s="290"/>
      <c r="W24" s="257"/>
      <c r="X24" s="115">
        <f t="shared" si="7"/>
        <v>15298.610000000002</v>
      </c>
      <c r="Y24" s="8"/>
      <c r="Z24" s="265"/>
      <c r="AA24" s="266"/>
      <c r="AB24" s="266"/>
      <c r="AC24" s="267"/>
      <c r="AD24" s="268">
        <f t="shared" si="5"/>
        <v>1083.8699999999988</v>
      </c>
    </row>
    <row r="25" spans="1:30" ht="16" x14ac:dyDescent="0.2">
      <c r="A25" s="184">
        <v>42878</v>
      </c>
      <c r="B25" s="312" t="s">
        <v>143</v>
      </c>
      <c r="C25" s="282"/>
      <c r="D25" s="283">
        <f t="shared" si="0"/>
        <v>0</v>
      </c>
      <c r="E25" s="288"/>
      <c r="F25" s="289"/>
      <c r="G25" s="321">
        <f t="shared" si="1"/>
        <v>-750</v>
      </c>
      <c r="H25" s="285">
        <f t="shared" si="2"/>
        <v>12632.479999999998</v>
      </c>
      <c r="I25" s="125"/>
      <c r="J25" s="254"/>
      <c r="K25" s="255"/>
      <c r="L25" s="256"/>
      <c r="M25" s="255"/>
      <c r="N25" s="290"/>
      <c r="O25" s="257"/>
      <c r="P25" s="115">
        <f t="shared" si="6"/>
        <v>0</v>
      </c>
      <c r="Q25" s="8"/>
      <c r="R25" s="254">
        <v>-750</v>
      </c>
      <c r="S25" s="255"/>
      <c r="T25" s="256"/>
      <c r="U25" s="255"/>
      <c r="V25" s="290"/>
      <c r="W25" s="257"/>
      <c r="X25" s="115">
        <f t="shared" si="7"/>
        <v>14548.610000000002</v>
      </c>
      <c r="Y25" s="8"/>
      <c r="Z25" s="265"/>
      <c r="AA25" s="266"/>
      <c r="AB25" s="266"/>
      <c r="AC25" s="267"/>
      <c r="AD25" s="268">
        <f t="shared" si="5"/>
        <v>1083.8699999999988</v>
      </c>
    </row>
    <row r="26" spans="1:30" ht="16" x14ac:dyDescent="0.2">
      <c r="A26" s="184">
        <v>42898</v>
      </c>
      <c r="B26" s="309" t="s">
        <v>147</v>
      </c>
      <c r="C26" s="282"/>
      <c r="D26" s="283">
        <f t="shared" si="0"/>
        <v>750</v>
      </c>
      <c r="E26" s="288"/>
      <c r="F26" s="289"/>
      <c r="G26" s="321">
        <f t="shared" si="1"/>
        <v>0</v>
      </c>
      <c r="H26" s="285">
        <f t="shared" si="2"/>
        <v>13382.479999999998</v>
      </c>
      <c r="I26" s="124"/>
      <c r="J26" s="254"/>
      <c r="K26" s="255"/>
      <c r="L26" s="256"/>
      <c r="M26" s="255"/>
      <c r="N26" s="290"/>
      <c r="O26" s="257"/>
      <c r="P26" s="115">
        <f t="shared" si="6"/>
        <v>0</v>
      </c>
      <c r="Q26" s="8"/>
      <c r="R26" s="254"/>
      <c r="S26" s="255"/>
      <c r="T26" s="256">
        <v>750</v>
      </c>
      <c r="U26" s="255"/>
      <c r="V26" s="290"/>
      <c r="W26" s="257"/>
      <c r="X26" s="115">
        <f t="shared" si="7"/>
        <v>15298.610000000002</v>
      </c>
      <c r="Y26" s="8"/>
      <c r="Z26" s="265"/>
      <c r="AA26" s="266"/>
      <c r="AB26" s="266"/>
      <c r="AC26" s="267"/>
      <c r="AD26" s="268">
        <f t="shared" si="5"/>
        <v>1083.8699999999988</v>
      </c>
    </row>
    <row r="27" spans="1:30" ht="16" x14ac:dyDescent="0.2">
      <c r="A27" s="184">
        <v>42898</v>
      </c>
      <c r="B27" s="309" t="s">
        <v>147</v>
      </c>
      <c r="C27" s="291"/>
      <c r="D27" s="283">
        <f t="shared" si="0"/>
        <v>250</v>
      </c>
      <c r="E27" s="288" t="s">
        <v>0</v>
      </c>
      <c r="F27" s="289"/>
      <c r="G27" s="321">
        <f t="shared" si="1"/>
        <v>0</v>
      </c>
      <c r="H27" s="285">
        <f t="shared" si="2"/>
        <v>13632.479999999998</v>
      </c>
      <c r="I27" s="125"/>
      <c r="J27" s="254"/>
      <c r="K27" s="255"/>
      <c r="L27" s="256"/>
      <c r="M27" s="255"/>
      <c r="N27" s="290"/>
      <c r="O27" s="257"/>
      <c r="P27" s="115">
        <f t="shared" si="6"/>
        <v>0</v>
      </c>
      <c r="Q27" s="8"/>
      <c r="R27" s="254"/>
      <c r="S27" s="255"/>
      <c r="T27" s="256">
        <v>250</v>
      </c>
      <c r="U27" s="255"/>
      <c r="V27" s="290"/>
      <c r="W27" s="257"/>
      <c r="X27" s="115">
        <f t="shared" si="7"/>
        <v>15548.610000000002</v>
      </c>
      <c r="Y27" s="8"/>
      <c r="Z27" s="265"/>
      <c r="AA27" s="266"/>
      <c r="AB27" s="266"/>
      <c r="AC27" s="267"/>
      <c r="AD27" s="268">
        <f t="shared" si="5"/>
        <v>1083.8699999999988</v>
      </c>
    </row>
    <row r="28" spans="1:30" ht="16" x14ac:dyDescent="0.2">
      <c r="A28" s="184">
        <v>42916</v>
      </c>
      <c r="B28" s="309" t="s">
        <v>73</v>
      </c>
      <c r="C28" s="291"/>
      <c r="D28" s="283">
        <f t="shared" si="0"/>
        <v>0</v>
      </c>
      <c r="E28" s="288" t="s">
        <v>0</v>
      </c>
      <c r="F28" s="289"/>
      <c r="G28" s="321">
        <f t="shared" si="1"/>
        <v>-5</v>
      </c>
      <c r="H28" s="285">
        <f t="shared" si="2"/>
        <v>13627.479999999998</v>
      </c>
      <c r="I28" s="125"/>
      <c r="J28" s="254"/>
      <c r="K28" s="255"/>
      <c r="L28" s="256"/>
      <c r="M28" s="255"/>
      <c r="N28" s="290"/>
      <c r="O28" s="257"/>
      <c r="P28" s="115">
        <f t="shared" si="6"/>
        <v>0</v>
      </c>
      <c r="Q28" s="8"/>
      <c r="R28" s="254"/>
      <c r="S28" s="255"/>
      <c r="T28" s="256"/>
      <c r="U28" s="255"/>
      <c r="V28" s="290"/>
      <c r="W28" s="257"/>
      <c r="X28" s="115">
        <f t="shared" si="7"/>
        <v>15548.610000000002</v>
      </c>
      <c r="Y28" s="8"/>
      <c r="Z28" s="265"/>
      <c r="AA28" s="266"/>
      <c r="AB28" s="269">
        <v>-5</v>
      </c>
      <c r="AC28" s="267"/>
      <c r="AD28" s="268">
        <f t="shared" si="5"/>
        <v>1078.8699999999988</v>
      </c>
    </row>
    <row r="29" spans="1:30" ht="16" x14ac:dyDescent="0.2">
      <c r="A29" s="184">
        <v>42919</v>
      </c>
      <c r="B29" s="309" t="s">
        <v>148</v>
      </c>
      <c r="C29" s="291"/>
      <c r="D29" s="283">
        <f t="shared" si="0"/>
        <v>0</v>
      </c>
      <c r="E29" s="288"/>
      <c r="F29" s="289"/>
      <c r="G29" s="321">
        <f t="shared" si="1"/>
        <v>-45.57</v>
      </c>
      <c r="H29" s="285">
        <f t="shared" si="2"/>
        <v>13581.909999999998</v>
      </c>
      <c r="I29" s="125"/>
      <c r="J29" s="254"/>
      <c r="K29" s="255"/>
      <c r="L29" s="256"/>
      <c r="M29" s="255"/>
      <c r="N29" s="290"/>
      <c r="O29" s="257"/>
      <c r="P29" s="115">
        <f t="shared" si="6"/>
        <v>0</v>
      </c>
      <c r="Q29" s="8"/>
      <c r="R29" s="254">
        <v>-45.57</v>
      </c>
      <c r="S29" s="255"/>
      <c r="T29" s="256"/>
      <c r="U29" s="255"/>
      <c r="V29" s="290"/>
      <c r="W29" s="257"/>
      <c r="X29" s="115">
        <f t="shared" si="7"/>
        <v>15503.040000000003</v>
      </c>
      <c r="Y29" s="8"/>
      <c r="Z29" s="265"/>
      <c r="AA29" s="266"/>
      <c r="AB29" s="266"/>
      <c r="AC29" s="267"/>
      <c r="AD29" s="268">
        <f t="shared" si="5"/>
        <v>1078.8699999999988</v>
      </c>
    </row>
    <row r="30" spans="1:30" ht="16" x14ac:dyDescent="0.2">
      <c r="A30" s="184">
        <v>42999</v>
      </c>
      <c r="B30" s="309" t="s">
        <v>147</v>
      </c>
      <c r="C30" s="298"/>
      <c r="D30" s="283">
        <f t="shared" si="0"/>
        <v>70</v>
      </c>
      <c r="E30" s="288"/>
      <c r="F30" s="289"/>
      <c r="G30" s="321">
        <f t="shared" si="1"/>
        <v>0</v>
      </c>
      <c r="H30" s="285">
        <f t="shared" si="2"/>
        <v>13651.909999999998</v>
      </c>
      <c r="I30" s="125"/>
      <c r="J30" s="254"/>
      <c r="K30" s="255"/>
      <c r="L30" s="256"/>
      <c r="M30" s="255"/>
      <c r="N30" s="290"/>
      <c r="O30" s="257"/>
      <c r="P30" s="115">
        <f t="shared" si="6"/>
        <v>0</v>
      </c>
      <c r="Q30" s="8"/>
      <c r="R30" s="254"/>
      <c r="S30" s="255"/>
      <c r="T30" s="256">
        <v>70</v>
      </c>
      <c r="U30" s="255"/>
      <c r="V30" s="290"/>
      <c r="W30" s="257"/>
      <c r="X30" s="115">
        <f t="shared" si="7"/>
        <v>15573.040000000003</v>
      </c>
      <c r="Y30" s="8"/>
      <c r="Z30" s="265"/>
      <c r="AA30" s="266"/>
      <c r="AB30" s="266"/>
      <c r="AC30" s="267"/>
      <c r="AD30" s="268">
        <f t="shared" si="5"/>
        <v>1078.8699999999988</v>
      </c>
    </row>
    <row r="31" spans="1:30" ht="16" x14ac:dyDescent="0.2">
      <c r="A31" s="184">
        <v>43028</v>
      </c>
      <c r="B31" s="309" t="s">
        <v>132</v>
      </c>
      <c r="C31" s="298"/>
      <c r="D31" s="283">
        <f t="shared" si="0"/>
        <v>0</v>
      </c>
      <c r="E31" s="288"/>
      <c r="F31" s="289"/>
      <c r="G31" s="321">
        <f t="shared" si="1"/>
        <v>0</v>
      </c>
      <c r="H31" s="285">
        <f t="shared" si="2"/>
        <v>13651.909999999998</v>
      </c>
      <c r="I31" s="125"/>
      <c r="J31" s="254"/>
      <c r="K31" s="255"/>
      <c r="L31" s="256"/>
      <c r="M31" s="255"/>
      <c r="N31" s="290">
        <v>2000</v>
      </c>
      <c r="O31" s="257"/>
      <c r="P31" s="115">
        <f t="shared" si="6"/>
        <v>2000</v>
      </c>
      <c r="Q31" s="8"/>
      <c r="R31" s="254"/>
      <c r="S31" s="255"/>
      <c r="T31" s="256"/>
      <c r="U31" s="255"/>
      <c r="V31" s="290">
        <v>-2000</v>
      </c>
      <c r="W31" s="257"/>
      <c r="X31" s="115">
        <f t="shared" si="7"/>
        <v>13573.040000000003</v>
      </c>
      <c r="Y31" s="8"/>
      <c r="Z31" s="265"/>
      <c r="AA31" s="266"/>
      <c r="AB31" s="266"/>
      <c r="AC31" s="267"/>
      <c r="AD31" s="268">
        <f t="shared" si="5"/>
        <v>1078.8699999999988</v>
      </c>
    </row>
    <row r="32" spans="1:30" ht="16" x14ac:dyDescent="0.2">
      <c r="A32" s="184">
        <v>43069</v>
      </c>
      <c r="B32" s="309" t="s">
        <v>136</v>
      </c>
      <c r="C32" s="298"/>
      <c r="D32" s="283">
        <f t="shared" si="0"/>
        <v>0</v>
      </c>
      <c r="E32" s="288"/>
      <c r="F32" s="289"/>
      <c r="G32" s="321">
        <f t="shared" si="1"/>
        <v>-2</v>
      </c>
      <c r="H32" s="285">
        <f t="shared" si="2"/>
        <v>13649.909999999998</v>
      </c>
      <c r="I32" s="125"/>
      <c r="J32" s="254"/>
      <c r="K32" s="255">
        <v>-2</v>
      </c>
      <c r="L32" s="256"/>
      <c r="M32" s="255"/>
      <c r="N32" s="290"/>
      <c r="O32" s="257"/>
      <c r="P32" s="115">
        <f t="shared" si="6"/>
        <v>1998</v>
      </c>
      <c r="Q32" s="8"/>
      <c r="R32" s="254"/>
      <c r="S32" s="255"/>
      <c r="T32" s="256"/>
      <c r="U32" s="255"/>
      <c r="V32" s="290"/>
      <c r="W32" s="257"/>
      <c r="X32" s="115">
        <f t="shared" si="7"/>
        <v>13573.040000000003</v>
      </c>
      <c r="Y32" s="8"/>
      <c r="Z32" s="265"/>
      <c r="AA32" s="266"/>
      <c r="AB32" s="266"/>
      <c r="AC32" s="267"/>
      <c r="AD32" s="268">
        <f t="shared" si="5"/>
        <v>1078.8699999999988</v>
      </c>
    </row>
    <row r="33" spans="1:30" ht="49" thickBot="1" x14ac:dyDescent="0.25">
      <c r="A33" s="310">
        <v>43090</v>
      </c>
      <c r="B33" s="309" t="s">
        <v>135</v>
      </c>
      <c r="C33" s="324"/>
      <c r="D33" s="283">
        <f t="shared" si="0"/>
        <v>210</v>
      </c>
      <c r="E33" s="325"/>
      <c r="F33" s="326"/>
      <c r="G33" s="322">
        <f t="shared" si="1"/>
        <v>0</v>
      </c>
      <c r="H33" s="356">
        <f t="shared" si="2"/>
        <v>13859.909999999998</v>
      </c>
      <c r="I33" s="125"/>
      <c r="J33" s="348"/>
      <c r="K33" s="349"/>
      <c r="L33" s="260"/>
      <c r="M33" s="350"/>
      <c r="N33" s="351"/>
      <c r="O33" s="352"/>
      <c r="P33" s="354">
        <f t="shared" si="6"/>
        <v>1998</v>
      </c>
      <c r="Q33" s="8"/>
      <c r="R33" s="315"/>
      <c r="S33" s="259"/>
      <c r="T33" s="260">
        <v>210</v>
      </c>
      <c r="U33" s="259"/>
      <c r="V33" s="302"/>
      <c r="W33" s="316"/>
      <c r="X33" s="120">
        <f t="shared" si="7"/>
        <v>13783.040000000003</v>
      </c>
      <c r="Y33" s="8"/>
      <c r="Z33" s="317"/>
      <c r="AA33" s="318"/>
      <c r="AB33" s="318"/>
      <c r="AC33" s="319"/>
      <c r="AD33" s="304">
        <f t="shared" si="5"/>
        <v>1078.8699999999988</v>
      </c>
    </row>
    <row r="34" spans="1:30" ht="27" thickTop="1" x14ac:dyDescent="0.2">
      <c r="A34" s="44" t="s">
        <v>84</v>
      </c>
      <c r="B34" s="106"/>
      <c r="C34" s="327">
        <f>SUM(C6:C33)</f>
        <v>1000</v>
      </c>
      <c r="D34" s="328">
        <f>SUM(D6:D33)</f>
        <v>4613.41</v>
      </c>
      <c r="E34" s="329">
        <f>SUM(E6:E33)</f>
        <v>-3000</v>
      </c>
      <c r="F34" s="330">
        <f>SUM(F6:F33)</f>
        <v>-40</v>
      </c>
      <c r="G34" s="331">
        <f>SUM(G6:G33)</f>
        <v>-4593.49</v>
      </c>
      <c r="H34" s="332"/>
      <c r="I34" s="152"/>
      <c r="J34" s="343">
        <f t="shared" ref="J34:O34" si="8">SUM(J6:J33)</f>
        <v>0</v>
      </c>
      <c r="K34" s="344">
        <f t="shared" si="8"/>
        <v>-2</v>
      </c>
      <c r="L34" s="345">
        <f t="shared" si="8"/>
        <v>0</v>
      </c>
      <c r="M34" s="346">
        <f t="shared" si="8"/>
        <v>0</v>
      </c>
      <c r="N34" s="346">
        <f t="shared" si="8"/>
        <v>2000</v>
      </c>
      <c r="O34" s="347">
        <f t="shared" si="8"/>
        <v>0</v>
      </c>
      <c r="P34" s="353" t="s">
        <v>0</v>
      </c>
      <c r="Q34" s="158"/>
      <c r="R34" s="333">
        <f t="shared" ref="R34:W34" si="9">SUM(R6:R33)</f>
        <v>-4560.45</v>
      </c>
      <c r="S34" s="334">
        <f t="shared" si="9"/>
        <v>-65.72</v>
      </c>
      <c r="T34" s="335">
        <f t="shared" si="9"/>
        <v>5612.41</v>
      </c>
      <c r="U34" s="336">
        <f t="shared" si="9"/>
        <v>0</v>
      </c>
      <c r="V34" s="336">
        <f t="shared" si="9"/>
        <v>-2000</v>
      </c>
      <c r="W34" s="337">
        <f t="shared" si="9"/>
        <v>1500</v>
      </c>
      <c r="X34" s="338" t="s">
        <v>0</v>
      </c>
      <c r="Y34" s="158"/>
      <c r="Z34" s="339">
        <f>SUM(Z6:Z33)</f>
        <v>-1500</v>
      </c>
      <c r="AA34" s="331">
        <f>SUM(AA6:AA33)</f>
        <v>-0.32</v>
      </c>
      <c r="AB34" s="340">
        <f>SUM(AB6:AB33)</f>
        <v>-5</v>
      </c>
      <c r="AC34" s="341">
        <f>SUM(AC6:AC33)</f>
        <v>1</v>
      </c>
      <c r="AD34" s="342"/>
    </row>
    <row r="35" spans="1:30" ht="27" thickBot="1" x14ac:dyDescent="0.25">
      <c r="A35" s="44" t="s">
        <v>53</v>
      </c>
      <c r="B35" s="105"/>
      <c r="C35" s="292" t="s">
        <v>0</v>
      </c>
      <c r="D35" s="293" t="s">
        <v>0</v>
      </c>
      <c r="E35" s="294" t="s">
        <v>0</v>
      </c>
      <c r="F35" s="295" t="s">
        <v>0</v>
      </c>
      <c r="G35" s="296" t="s">
        <v>0</v>
      </c>
      <c r="H35" s="323">
        <f>H33</f>
        <v>13859.909999999998</v>
      </c>
      <c r="I35" s="152"/>
      <c r="J35" s="274" t="s">
        <v>0</v>
      </c>
      <c r="K35" s="275" t="s">
        <v>0</v>
      </c>
      <c r="L35" s="276" t="s">
        <v>0</v>
      </c>
      <c r="M35" s="303" t="s">
        <v>0</v>
      </c>
      <c r="N35" s="303" t="s">
        <v>0</v>
      </c>
      <c r="O35" s="308" t="s">
        <v>0</v>
      </c>
      <c r="P35" s="157">
        <f>P33</f>
        <v>1998</v>
      </c>
      <c r="Q35" s="158"/>
      <c r="R35" s="153" t="s">
        <v>0</v>
      </c>
      <c r="S35" s="154" t="s">
        <v>0</v>
      </c>
      <c r="T35" s="155" t="s">
        <v>0</v>
      </c>
      <c r="U35" s="306" t="s">
        <v>0</v>
      </c>
      <c r="V35" s="306" t="s">
        <v>0</v>
      </c>
      <c r="W35" s="305" t="s">
        <v>0</v>
      </c>
      <c r="X35" s="157">
        <f>X33</f>
        <v>13783.040000000003</v>
      </c>
      <c r="Y35" s="158"/>
      <c r="Z35" s="270" t="s">
        <v>0</v>
      </c>
      <c r="AA35" s="307" t="s">
        <v>0</v>
      </c>
      <c r="AB35" s="271" t="s">
        <v>0</v>
      </c>
      <c r="AC35" s="272" t="s">
        <v>0</v>
      </c>
      <c r="AD35" s="273">
        <f>AD33</f>
        <v>1078.8699999999988</v>
      </c>
    </row>
    <row r="36" spans="1:30" ht="16" thickTop="1" x14ac:dyDescent="0.2">
      <c r="H36" s="355"/>
    </row>
    <row r="37" spans="1:30" x14ac:dyDescent="0.2">
      <c r="B37" t="s">
        <v>0</v>
      </c>
      <c r="H37" s="355"/>
    </row>
    <row r="38" spans="1:30" x14ac:dyDescent="0.2">
      <c r="B38" s="246" t="s">
        <v>0</v>
      </c>
    </row>
    <row r="39" spans="1:30" x14ac:dyDescent="0.2">
      <c r="B39" s="247" t="s">
        <v>0</v>
      </c>
      <c r="H39" s="355"/>
      <c r="V39" t="s">
        <v>0</v>
      </c>
    </row>
    <row r="40" spans="1:30" x14ac:dyDescent="0.2">
      <c r="H40" s="355"/>
    </row>
  </sheetData>
  <mergeCells count="15">
    <mergeCell ref="C2:H2"/>
    <mergeCell ref="J2:P2"/>
    <mergeCell ref="Z2:AD2"/>
    <mergeCell ref="C3:D3"/>
    <mergeCell ref="E3:G3"/>
    <mergeCell ref="H3:H4"/>
    <mergeCell ref="J3:K3"/>
    <mergeCell ref="L3:O3"/>
    <mergeCell ref="P3:P4"/>
    <mergeCell ref="Z3:AB3"/>
    <mergeCell ref="AD3:AD4"/>
    <mergeCell ref="R2:X2"/>
    <mergeCell ref="R3:S3"/>
    <mergeCell ref="T3:W3"/>
    <mergeCell ref="X3:X4"/>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zoomScale="90" zoomScaleNormal="90" workbookViewId="0">
      <pane xSplit="9" ySplit="13" topLeftCell="L23" activePane="bottomRight" state="frozen"/>
      <selection pane="topRight" activeCell="J1" sqref="J1"/>
      <selection pane="bottomLeft" activeCell="A14" sqref="A14"/>
      <selection pane="bottomRight" activeCell="S8" sqref="S8"/>
    </sheetView>
  </sheetViews>
  <sheetFormatPr baseColWidth="10" defaultColWidth="8.83203125" defaultRowHeight="15" x14ac:dyDescent="0.2"/>
  <cols>
    <col min="1" max="1" width="11.5" customWidth="1"/>
    <col min="2" max="2" width="63.1640625" customWidth="1"/>
    <col min="3" max="4" width="13.6640625" customWidth="1"/>
    <col min="5" max="7" width="12.1640625" customWidth="1"/>
    <col min="8" max="8" width="14.5" customWidth="1"/>
    <col min="9" max="9" width="2.6640625" customWidth="1"/>
    <col min="10" max="10" width="12" customWidth="1"/>
    <col min="11" max="11" width="11.5" customWidth="1"/>
    <col min="12" max="12" width="13.5" customWidth="1"/>
    <col min="13" max="15" width="12.1640625" customWidth="1"/>
    <col min="16" max="16" width="2.33203125" customWidth="1"/>
    <col min="17" max="19" width="12.83203125" customWidth="1"/>
    <col min="20" max="20" width="13.5" customWidth="1"/>
    <col min="21" max="21" width="12.1640625" customWidth="1"/>
    <col min="22" max="22" width="2" customWidth="1"/>
  </cols>
  <sheetData>
    <row r="1" spans="1:21" ht="25" thickBot="1" x14ac:dyDescent="0.35">
      <c r="A1" s="3" t="s">
        <v>65</v>
      </c>
    </row>
    <row r="2" spans="1:21" ht="48" customHeight="1" thickTop="1" thickBot="1" x14ac:dyDescent="0.35">
      <c r="A2" s="3"/>
      <c r="C2" s="510" t="s">
        <v>66</v>
      </c>
      <c r="D2" s="511"/>
      <c r="E2" s="511"/>
      <c r="F2" s="511"/>
      <c r="G2" s="511"/>
      <c r="H2" s="534"/>
      <c r="I2" s="27"/>
      <c r="J2" s="513" t="s">
        <v>17</v>
      </c>
      <c r="K2" s="514"/>
      <c r="L2" s="514"/>
      <c r="M2" s="514"/>
      <c r="N2" s="514"/>
      <c r="O2" s="515"/>
      <c r="P2" s="25"/>
      <c r="Q2" s="516" t="s">
        <v>18</v>
      </c>
      <c r="R2" s="517"/>
      <c r="S2" s="517"/>
      <c r="T2" s="517"/>
      <c r="U2" s="518"/>
    </row>
    <row r="3" spans="1:21" ht="54.75" customHeight="1" thickTop="1" thickBot="1" x14ac:dyDescent="0.3">
      <c r="A3" s="1"/>
      <c r="C3" s="519" t="s">
        <v>67</v>
      </c>
      <c r="D3" s="520"/>
      <c r="E3" s="521" t="s">
        <v>64</v>
      </c>
      <c r="F3" s="522"/>
      <c r="G3" s="520"/>
      <c r="H3" s="523" t="s">
        <v>42</v>
      </c>
      <c r="I3" s="27"/>
      <c r="J3" s="525" t="s">
        <v>22</v>
      </c>
      <c r="K3" s="526"/>
      <c r="L3" s="527" t="s">
        <v>24</v>
      </c>
      <c r="M3" s="522"/>
      <c r="N3" s="528"/>
      <c r="O3" s="529" t="s">
        <v>51</v>
      </c>
      <c r="P3" s="26" t="s">
        <v>0</v>
      </c>
      <c r="Q3" s="531" t="s">
        <v>22</v>
      </c>
      <c r="R3" s="522"/>
      <c r="S3" s="526"/>
      <c r="T3" s="70" t="s">
        <v>24</v>
      </c>
      <c r="U3" s="532" t="s">
        <v>51</v>
      </c>
    </row>
    <row r="4" spans="1:21" ht="114" customHeight="1" thickTop="1" thickBot="1" x14ac:dyDescent="0.3">
      <c r="A4" s="178" t="s">
        <v>32</v>
      </c>
      <c r="B4" s="131" t="s">
        <v>33</v>
      </c>
      <c r="C4" s="90" t="s">
        <v>68</v>
      </c>
      <c r="D4" s="179" t="s">
        <v>69</v>
      </c>
      <c r="E4" s="132" t="s">
        <v>47</v>
      </c>
      <c r="F4" s="221" t="s">
        <v>115</v>
      </c>
      <c r="G4" s="37" t="s">
        <v>70</v>
      </c>
      <c r="H4" s="524"/>
      <c r="I4" s="121"/>
      <c r="J4" s="107" t="s">
        <v>16</v>
      </c>
      <c r="K4" s="49" t="s">
        <v>19</v>
      </c>
      <c r="L4" s="75" t="s">
        <v>44</v>
      </c>
      <c r="M4" s="72" t="s">
        <v>41</v>
      </c>
      <c r="N4" s="57" t="s">
        <v>26</v>
      </c>
      <c r="O4" s="530"/>
      <c r="P4" s="26"/>
      <c r="Q4" s="28" t="s">
        <v>23</v>
      </c>
      <c r="R4" s="18" t="s">
        <v>20</v>
      </c>
      <c r="S4" s="37" t="s">
        <v>70</v>
      </c>
      <c r="T4" s="83" t="s">
        <v>39</v>
      </c>
      <c r="U4" s="533"/>
    </row>
    <row r="5" spans="1:21" ht="18" thickTop="1" x14ac:dyDescent="0.2">
      <c r="A5" s="180">
        <v>42370</v>
      </c>
      <c r="B5" s="181" t="s">
        <v>71</v>
      </c>
      <c r="C5" s="91"/>
      <c r="D5" s="182"/>
      <c r="E5" s="133"/>
      <c r="F5" s="20"/>
      <c r="G5" s="20"/>
      <c r="H5" s="183">
        <f>O5+U5</f>
        <v>13979.109999999999</v>
      </c>
      <c r="I5" s="122"/>
      <c r="J5" s="108"/>
      <c r="K5" s="50"/>
      <c r="L5" s="76"/>
      <c r="M5" s="50"/>
      <c r="N5" s="58"/>
      <c r="O5" s="109">
        <v>11898.05</v>
      </c>
      <c r="P5" s="8"/>
      <c r="Q5" s="29"/>
      <c r="R5" s="21"/>
      <c r="S5" s="21"/>
      <c r="T5" s="84"/>
      <c r="U5" s="67">
        <v>2081.06</v>
      </c>
    </row>
    <row r="6" spans="1:21" ht="16" x14ac:dyDescent="0.2">
      <c r="A6" s="184">
        <v>42444</v>
      </c>
      <c r="B6" s="185" t="s">
        <v>72</v>
      </c>
      <c r="C6" s="186"/>
      <c r="D6" s="187">
        <f>T6</f>
        <v>1</v>
      </c>
      <c r="E6" s="134"/>
      <c r="F6" s="19"/>
      <c r="G6" s="19">
        <f>R6</f>
        <v>-0.32</v>
      </c>
      <c r="H6" s="128">
        <f t="shared" ref="H6:H16" si="0">H5+SUM(D6:G6)</f>
        <v>13979.789999999999</v>
      </c>
      <c r="I6" s="123"/>
      <c r="J6" s="110"/>
      <c r="K6" s="51"/>
      <c r="L6" s="77"/>
      <c r="M6" s="51"/>
      <c r="N6" s="59"/>
      <c r="O6" s="111"/>
      <c r="P6" s="23"/>
      <c r="Q6" s="30"/>
      <c r="R6" s="22">
        <v>-0.32</v>
      </c>
      <c r="S6" s="22" t="s">
        <v>0</v>
      </c>
      <c r="T6" s="85">
        <v>1</v>
      </c>
      <c r="U6" s="68">
        <f t="shared" ref="U6:U25" si="1">U5+SUM(Q6:T6)</f>
        <v>2081.7399999999998</v>
      </c>
    </row>
    <row r="7" spans="1:21" ht="16" x14ac:dyDescent="0.2">
      <c r="A7" s="184">
        <v>42444</v>
      </c>
      <c r="B7" s="188" t="s">
        <v>72</v>
      </c>
      <c r="C7" s="186"/>
      <c r="D7" s="189">
        <f>T7</f>
        <v>1</v>
      </c>
      <c r="E7" s="135"/>
      <c r="F7" s="15"/>
      <c r="G7" s="19">
        <f>R7</f>
        <v>-0.32</v>
      </c>
      <c r="H7" s="128">
        <f t="shared" si="0"/>
        <v>13980.47</v>
      </c>
      <c r="I7" s="7"/>
      <c r="J7" s="112"/>
      <c r="K7" s="23"/>
      <c r="L7" s="78"/>
      <c r="M7" s="23"/>
      <c r="N7" s="60"/>
      <c r="O7" s="113"/>
      <c r="P7" s="23"/>
      <c r="Q7" s="31"/>
      <c r="R7" s="16">
        <v>-0.32</v>
      </c>
      <c r="S7" s="16" t="s">
        <v>0</v>
      </c>
      <c r="T7" s="86">
        <v>1</v>
      </c>
      <c r="U7" s="68">
        <f t="shared" si="1"/>
        <v>2082.4199999999996</v>
      </c>
    </row>
    <row r="8" spans="1:21" x14ac:dyDescent="0.2">
      <c r="A8" s="184">
        <v>42531</v>
      </c>
      <c r="B8" s="233" t="s">
        <v>73</v>
      </c>
      <c r="C8" s="186"/>
      <c r="D8" s="190"/>
      <c r="E8" s="136"/>
      <c r="F8" s="10"/>
      <c r="G8" s="9">
        <f>S8</f>
        <v>-25.01</v>
      </c>
      <c r="H8" s="128">
        <f t="shared" si="0"/>
        <v>13955.46</v>
      </c>
      <c r="I8" s="124"/>
      <c r="J8" s="114"/>
      <c r="K8" s="52"/>
      <c r="L8" s="79"/>
      <c r="M8" s="52"/>
      <c r="N8" s="64" t="s">
        <v>0</v>
      </c>
      <c r="O8" s="115">
        <f>O5+SUM(J8:N8)</f>
        <v>11898.05</v>
      </c>
      <c r="P8" s="8"/>
      <c r="Q8" s="34" t="s">
        <v>0</v>
      </c>
      <c r="R8" s="53"/>
      <c r="S8" s="12">
        <v>-25.01</v>
      </c>
      <c r="T8" s="87"/>
      <c r="U8" s="68">
        <f t="shared" si="1"/>
        <v>2057.4099999999994</v>
      </c>
    </row>
    <row r="9" spans="1:21" ht="17" x14ac:dyDescent="0.2">
      <c r="A9" s="184">
        <v>42545</v>
      </c>
      <c r="B9" s="234" t="s">
        <v>74</v>
      </c>
      <c r="C9" s="186"/>
      <c r="D9" s="190"/>
      <c r="E9" s="136">
        <f>J9</f>
        <v>-3500</v>
      </c>
      <c r="F9" s="10"/>
      <c r="G9" s="9"/>
      <c r="H9" s="128">
        <f t="shared" si="0"/>
        <v>10455.459999999999</v>
      </c>
      <c r="I9" s="124"/>
      <c r="J9" s="117">
        <v>-3500</v>
      </c>
      <c r="K9" s="54" t="s">
        <v>0</v>
      </c>
      <c r="L9" s="79"/>
      <c r="M9" s="52"/>
      <c r="N9" s="64" t="s">
        <v>0</v>
      </c>
      <c r="O9" s="115">
        <f t="shared" ref="O9:O25" si="2">O8+SUM(J9:N9)</f>
        <v>8398.0499999999993</v>
      </c>
      <c r="P9" s="8"/>
      <c r="Q9" s="34" t="s">
        <v>0</v>
      </c>
      <c r="R9" s="53"/>
      <c r="S9" s="12"/>
      <c r="T9" s="87"/>
      <c r="U9" s="68">
        <f t="shared" si="1"/>
        <v>2057.4099999999994</v>
      </c>
    </row>
    <row r="10" spans="1:21" x14ac:dyDescent="0.2">
      <c r="A10" s="184">
        <v>42545</v>
      </c>
      <c r="B10" s="235" t="s">
        <v>5</v>
      </c>
      <c r="C10" s="186"/>
      <c r="D10" s="190"/>
      <c r="E10" s="136" t="s">
        <v>0</v>
      </c>
      <c r="F10" s="10">
        <f>K10</f>
        <v>-40</v>
      </c>
      <c r="G10" s="9" t="s">
        <v>0</v>
      </c>
      <c r="H10" s="128">
        <f t="shared" si="0"/>
        <v>10415.459999999999</v>
      </c>
      <c r="I10" s="125"/>
      <c r="J10" s="117"/>
      <c r="K10" s="54">
        <v>-40</v>
      </c>
      <c r="L10" s="80" t="s">
        <v>0</v>
      </c>
      <c r="M10" s="54"/>
      <c r="N10" s="63"/>
      <c r="O10" s="115">
        <f t="shared" si="2"/>
        <v>8358.0499999999993</v>
      </c>
      <c r="P10" s="8"/>
      <c r="Q10" s="32"/>
      <c r="R10" s="54"/>
      <c r="S10" s="12"/>
      <c r="T10" s="87"/>
      <c r="U10" s="68">
        <f t="shared" si="1"/>
        <v>2057.4099999999994</v>
      </c>
    </row>
    <row r="11" spans="1:21" x14ac:dyDescent="0.2">
      <c r="A11" s="184">
        <v>42551</v>
      </c>
      <c r="B11" s="236" t="s">
        <v>73</v>
      </c>
      <c r="C11" s="186"/>
      <c r="D11" s="190"/>
      <c r="E11" s="136"/>
      <c r="F11" s="10"/>
      <c r="G11" s="9">
        <f>S11</f>
        <v>-24.94</v>
      </c>
      <c r="H11" s="128">
        <f t="shared" si="0"/>
        <v>10390.519999999999</v>
      </c>
      <c r="I11" s="125"/>
      <c r="J11" s="114"/>
      <c r="K11" s="52"/>
      <c r="L11" s="80"/>
      <c r="M11" s="54"/>
      <c r="N11" s="63"/>
      <c r="O11" s="115">
        <f t="shared" si="2"/>
        <v>8358.0499999999993</v>
      </c>
      <c r="P11" s="8"/>
      <c r="Q11" s="34" t="s">
        <v>0</v>
      </c>
      <c r="R11" s="54"/>
      <c r="S11" s="12">
        <v>-24.94</v>
      </c>
      <c r="T11" s="87"/>
      <c r="U11" s="68">
        <f t="shared" si="1"/>
        <v>2032.4699999999993</v>
      </c>
    </row>
    <row r="12" spans="1:21" x14ac:dyDescent="0.2">
      <c r="A12" s="184">
        <v>42556</v>
      </c>
      <c r="B12" s="237" t="s">
        <v>75</v>
      </c>
      <c r="C12" s="186"/>
      <c r="D12" s="190" t="str">
        <f>T12</f>
        <v xml:space="preserve"> </v>
      </c>
      <c r="E12" s="136"/>
      <c r="F12" s="10"/>
      <c r="G12" s="9">
        <f>K12</f>
        <v>-21.25</v>
      </c>
      <c r="H12" s="128">
        <f t="shared" si="0"/>
        <v>10369.269999999999</v>
      </c>
      <c r="I12" s="124"/>
      <c r="J12" s="117" t="s">
        <v>0</v>
      </c>
      <c r="K12" s="54">
        <v>-21.25</v>
      </c>
      <c r="L12" s="80" t="s">
        <v>0</v>
      </c>
      <c r="M12" s="53" t="s">
        <v>0</v>
      </c>
      <c r="N12" s="64"/>
      <c r="O12" s="115">
        <f t="shared" si="2"/>
        <v>8336.7999999999993</v>
      </c>
      <c r="P12" s="8"/>
      <c r="Q12" s="32"/>
      <c r="R12" s="54" t="s">
        <v>0</v>
      </c>
      <c r="S12" s="12"/>
      <c r="T12" s="87" t="s">
        <v>0</v>
      </c>
      <c r="U12" s="68">
        <f t="shared" si="1"/>
        <v>2032.4699999999993</v>
      </c>
    </row>
    <row r="13" spans="1:21" x14ac:dyDescent="0.2">
      <c r="A13" s="184">
        <v>42562</v>
      </c>
      <c r="B13" s="237" t="s">
        <v>76</v>
      </c>
      <c r="C13" s="186"/>
      <c r="D13" s="190">
        <f>T13</f>
        <v>500</v>
      </c>
      <c r="E13" s="136"/>
      <c r="F13" s="10"/>
      <c r="G13" s="9">
        <f>R13</f>
        <v>-11.3</v>
      </c>
      <c r="H13" s="128">
        <f t="shared" si="0"/>
        <v>10857.97</v>
      </c>
      <c r="I13" s="124"/>
      <c r="J13" s="114"/>
      <c r="K13" s="52"/>
      <c r="L13" s="79"/>
      <c r="M13" s="191"/>
      <c r="N13" s="64" t="s">
        <v>0</v>
      </c>
      <c r="O13" s="115">
        <f t="shared" si="2"/>
        <v>8336.7999999999993</v>
      </c>
      <c r="P13" s="8"/>
      <c r="Q13" s="34" t="s">
        <v>0</v>
      </c>
      <c r="R13" s="54">
        <v>-11.3</v>
      </c>
      <c r="S13" s="12"/>
      <c r="T13" s="87">
        <v>500</v>
      </c>
      <c r="U13" s="68">
        <f t="shared" si="1"/>
        <v>2521.1699999999992</v>
      </c>
    </row>
    <row r="14" spans="1:21" ht="48" x14ac:dyDescent="0.2">
      <c r="A14" s="184">
        <v>42564</v>
      </c>
      <c r="B14" s="238" t="s">
        <v>77</v>
      </c>
      <c r="C14" s="186"/>
      <c r="D14" s="190">
        <f>T14</f>
        <v>100</v>
      </c>
      <c r="E14" s="136"/>
      <c r="F14" s="10"/>
      <c r="G14" s="9">
        <f>R14</f>
        <v>-2.5</v>
      </c>
      <c r="H14" s="128">
        <f t="shared" si="0"/>
        <v>10955.47</v>
      </c>
      <c r="I14" s="125"/>
      <c r="J14" s="117" t="s">
        <v>0</v>
      </c>
      <c r="K14" s="54" t="s">
        <v>0</v>
      </c>
      <c r="L14" s="80"/>
      <c r="M14" s="53"/>
      <c r="N14" s="63"/>
      <c r="O14" s="115">
        <f t="shared" si="2"/>
        <v>8336.7999999999993</v>
      </c>
      <c r="P14" s="8"/>
      <c r="Q14" s="32"/>
      <c r="R14" s="53">
        <v>-2.5</v>
      </c>
      <c r="S14" s="12"/>
      <c r="T14" s="87">
        <v>100</v>
      </c>
      <c r="U14" s="68">
        <f t="shared" si="1"/>
        <v>2618.6699999999992</v>
      </c>
    </row>
    <row r="15" spans="1:21" ht="32" x14ac:dyDescent="0.2">
      <c r="A15" s="184">
        <v>42569</v>
      </c>
      <c r="B15" s="239" t="s">
        <v>78</v>
      </c>
      <c r="C15" s="186"/>
      <c r="D15" s="190">
        <f>T15</f>
        <v>15</v>
      </c>
      <c r="E15" s="136"/>
      <c r="F15" s="10"/>
      <c r="G15" s="9">
        <f>R15</f>
        <v>-0.63</v>
      </c>
      <c r="H15" s="128">
        <f t="shared" si="0"/>
        <v>10969.84</v>
      </c>
      <c r="I15" s="125"/>
      <c r="J15" s="117"/>
      <c r="K15" s="54"/>
      <c r="L15" s="80" t="s">
        <v>0</v>
      </c>
      <c r="M15" s="53" t="s">
        <v>0</v>
      </c>
      <c r="N15" s="64"/>
      <c r="O15" s="115">
        <f t="shared" si="2"/>
        <v>8336.7999999999993</v>
      </c>
      <c r="P15" s="8"/>
      <c r="Q15" s="32"/>
      <c r="R15" s="54">
        <v>-0.63</v>
      </c>
      <c r="S15" s="12"/>
      <c r="T15" s="87">
        <v>15</v>
      </c>
      <c r="U15" s="68">
        <f t="shared" si="1"/>
        <v>2633.0399999999991</v>
      </c>
    </row>
    <row r="16" spans="1:21" ht="42" x14ac:dyDescent="0.2">
      <c r="A16" s="184">
        <v>42579</v>
      </c>
      <c r="B16" s="235" t="s">
        <v>79</v>
      </c>
      <c r="C16" s="192"/>
      <c r="D16" s="190">
        <f>L16</f>
        <v>5250</v>
      </c>
      <c r="E16" s="136"/>
      <c r="F16" s="10"/>
      <c r="G16" s="10"/>
      <c r="H16" s="128">
        <f t="shared" si="0"/>
        <v>16219.84</v>
      </c>
      <c r="I16" s="125"/>
      <c r="J16" s="117"/>
      <c r="K16" s="54"/>
      <c r="L16" s="80">
        <v>5250</v>
      </c>
      <c r="M16" s="53" t="s">
        <v>0</v>
      </c>
      <c r="N16" s="63"/>
      <c r="O16" s="115">
        <f t="shared" si="2"/>
        <v>13586.8</v>
      </c>
      <c r="P16" s="8"/>
      <c r="Q16" s="34"/>
      <c r="R16" s="53"/>
      <c r="S16" s="13"/>
      <c r="T16" s="87"/>
      <c r="U16" s="68">
        <f t="shared" si="1"/>
        <v>2633.0399999999991</v>
      </c>
    </row>
    <row r="17" spans="1:21" x14ac:dyDescent="0.2">
      <c r="A17" s="184">
        <v>42591</v>
      </c>
      <c r="B17" s="235" t="s">
        <v>80</v>
      </c>
      <c r="C17" s="94">
        <f>L17</f>
        <v>1000</v>
      </c>
      <c r="D17" s="190"/>
      <c r="E17" s="136"/>
      <c r="F17" s="10"/>
      <c r="G17" s="9"/>
      <c r="H17" s="128">
        <f t="shared" ref="H17:H25" si="3">H16+SUM(C17:G17)</f>
        <v>17219.84</v>
      </c>
      <c r="I17" s="125"/>
      <c r="J17" s="117"/>
      <c r="K17" s="54"/>
      <c r="L17" s="80">
        <v>1000</v>
      </c>
      <c r="M17" s="54"/>
      <c r="N17" s="63"/>
      <c r="O17" s="115">
        <f t="shared" si="2"/>
        <v>14586.8</v>
      </c>
      <c r="P17" s="8"/>
      <c r="Q17" s="32" t="s">
        <v>0</v>
      </c>
      <c r="R17" s="54"/>
      <c r="S17" s="12"/>
      <c r="T17" s="87"/>
      <c r="U17" s="68">
        <f t="shared" si="1"/>
        <v>2633.0399999999991</v>
      </c>
    </row>
    <row r="18" spans="1:21" x14ac:dyDescent="0.2">
      <c r="A18" s="184">
        <v>42661</v>
      </c>
      <c r="B18" s="235" t="s">
        <v>81</v>
      </c>
      <c r="C18" s="94">
        <f>L18</f>
        <v>1000</v>
      </c>
      <c r="D18" s="190"/>
      <c r="E18" s="136"/>
      <c r="F18" s="10"/>
      <c r="G18" s="9"/>
      <c r="H18" s="128">
        <f t="shared" si="3"/>
        <v>18219.84</v>
      </c>
      <c r="I18" s="124"/>
      <c r="J18" s="117" t="s">
        <v>0</v>
      </c>
      <c r="K18" s="54" t="s">
        <v>0</v>
      </c>
      <c r="L18" s="80">
        <v>1000</v>
      </c>
      <c r="M18" s="54"/>
      <c r="N18" s="63"/>
      <c r="O18" s="115">
        <f t="shared" si="2"/>
        <v>15586.8</v>
      </c>
      <c r="P18" s="8"/>
      <c r="Q18" s="32" t="s">
        <v>0</v>
      </c>
      <c r="R18" s="54"/>
      <c r="S18" s="12"/>
      <c r="T18" s="87"/>
      <c r="U18" s="68">
        <f t="shared" si="1"/>
        <v>2633.0399999999991</v>
      </c>
    </row>
    <row r="19" spans="1:21" ht="17" x14ac:dyDescent="0.2">
      <c r="A19" s="184">
        <v>42695</v>
      </c>
      <c r="B19" s="234" t="s">
        <v>74</v>
      </c>
      <c r="C19" s="94"/>
      <c r="D19" s="190"/>
      <c r="E19" s="136">
        <f>J19</f>
        <v>-3000</v>
      </c>
      <c r="F19" s="10"/>
      <c r="G19" s="9"/>
      <c r="H19" s="128">
        <f t="shared" si="3"/>
        <v>15219.84</v>
      </c>
      <c r="I19" s="125"/>
      <c r="J19" s="117">
        <v>-3000</v>
      </c>
      <c r="K19" s="54" t="s">
        <v>0</v>
      </c>
      <c r="L19" s="80" t="s">
        <v>0</v>
      </c>
      <c r="M19" s="53"/>
      <c r="N19" s="64"/>
      <c r="O19" s="115">
        <f t="shared" si="2"/>
        <v>12586.8</v>
      </c>
      <c r="P19" s="8"/>
      <c r="Q19" s="32"/>
      <c r="R19" s="54"/>
      <c r="S19" s="12"/>
      <c r="T19" s="87"/>
      <c r="U19" s="68">
        <f t="shared" si="1"/>
        <v>2633.0399999999991</v>
      </c>
    </row>
    <row r="20" spans="1:21" x14ac:dyDescent="0.2">
      <c r="A20" s="184">
        <v>42695</v>
      </c>
      <c r="B20" s="235" t="s">
        <v>5</v>
      </c>
      <c r="C20" s="94"/>
      <c r="D20" s="190"/>
      <c r="E20" s="136" t="s">
        <v>0</v>
      </c>
      <c r="F20" s="10">
        <f>K20</f>
        <v>-40</v>
      </c>
      <c r="G20" s="9" t="s">
        <v>0</v>
      </c>
      <c r="H20" s="128">
        <f t="shared" si="3"/>
        <v>15179.84</v>
      </c>
      <c r="I20" s="125"/>
      <c r="J20" s="117"/>
      <c r="K20" s="54">
        <v>-40</v>
      </c>
      <c r="L20" s="80" t="s">
        <v>0</v>
      </c>
      <c r="M20" s="54"/>
      <c r="N20" s="63"/>
      <c r="O20" s="115">
        <f t="shared" si="2"/>
        <v>12546.8</v>
      </c>
      <c r="P20" s="8"/>
      <c r="Q20" s="32"/>
      <c r="R20" s="54"/>
      <c r="S20" s="12"/>
      <c r="T20" s="87"/>
      <c r="U20" s="68">
        <f t="shared" si="1"/>
        <v>2633.0399999999991</v>
      </c>
    </row>
    <row r="21" spans="1:21" x14ac:dyDescent="0.2">
      <c r="A21" s="184">
        <v>42704</v>
      </c>
      <c r="B21" s="236" t="s">
        <v>73</v>
      </c>
      <c r="C21" s="94"/>
      <c r="D21" s="190"/>
      <c r="E21" s="136"/>
      <c r="F21" s="10"/>
      <c r="G21" s="9">
        <f>S21</f>
        <v>-4.05</v>
      </c>
      <c r="H21" s="128">
        <f t="shared" si="3"/>
        <v>15175.79</v>
      </c>
      <c r="I21" s="125"/>
      <c r="J21" s="114"/>
      <c r="K21" s="52"/>
      <c r="L21" s="80" t="s">
        <v>0</v>
      </c>
      <c r="M21" s="52"/>
      <c r="N21" s="63"/>
      <c r="O21" s="115">
        <f t="shared" si="2"/>
        <v>12546.8</v>
      </c>
      <c r="P21" s="8"/>
      <c r="Q21" s="32"/>
      <c r="R21" s="54"/>
      <c r="S21" s="12">
        <v>-4.05</v>
      </c>
      <c r="T21" s="87"/>
      <c r="U21" s="68">
        <f t="shared" si="1"/>
        <v>2628.9899999999989</v>
      </c>
    </row>
    <row r="22" spans="1:21" ht="28" x14ac:dyDescent="0.2">
      <c r="A22" s="184">
        <v>42710</v>
      </c>
      <c r="B22" s="235" t="s">
        <v>82</v>
      </c>
      <c r="C22" s="193"/>
      <c r="D22" s="190">
        <f>L22</f>
        <v>500</v>
      </c>
      <c r="E22" s="136"/>
      <c r="F22" s="10"/>
      <c r="G22" s="9"/>
      <c r="H22" s="128">
        <f>H21+SUM(D22:G22)</f>
        <v>15675.79</v>
      </c>
      <c r="I22" s="125"/>
      <c r="J22" s="117"/>
      <c r="K22" s="54"/>
      <c r="L22" s="80">
        <v>500</v>
      </c>
      <c r="M22" s="52"/>
      <c r="N22" s="64"/>
      <c r="O22" s="115">
        <f t="shared" si="2"/>
        <v>13046.8</v>
      </c>
      <c r="P22" s="8"/>
      <c r="Q22" s="32"/>
      <c r="R22" s="54"/>
      <c r="S22" s="12"/>
      <c r="T22" s="87"/>
      <c r="U22" s="68">
        <f t="shared" si="1"/>
        <v>2628.9899999999989</v>
      </c>
    </row>
    <row r="23" spans="1:21" x14ac:dyDescent="0.2">
      <c r="A23" s="184">
        <v>42733</v>
      </c>
      <c r="B23" s="235" t="s">
        <v>83</v>
      </c>
      <c r="C23" s="94" t="s">
        <v>0</v>
      </c>
      <c r="D23" s="190">
        <f>L23</f>
        <v>250</v>
      </c>
      <c r="E23" s="136"/>
      <c r="F23" s="10"/>
      <c r="G23" s="10"/>
      <c r="H23" s="128">
        <f t="shared" si="3"/>
        <v>15925.79</v>
      </c>
      <c r="I23" s="125"/>
      <c r="J23" s="117"/>
      <c r="K23" s="54"/>
      <c r="L23" s="80">
        <v>250</v>
      </c>
      <c r="M23" s="53"/>
      <c r="N23" s="64"/>
      <c r="O23" s="115">
        <f t="shared" si="2"/>
        <v>13296.8</v>
      </c>
      <c r="P23" s="8"/>
      <c r="Q23" s="34"/>
      <c r="R23" s="53"/>
      <c r="S23" s="13"/>
      <c r="T23" s="87"/>
      <c r="U23" s="68">
        <f t="shared" si="1"/>
        <v>2628.9899999999989</v>
      </c>
    </row>
    <row r="24" spans="1:21" x14ac:dyDescent="0.2">
      <c r="A24" s="184">
        <v>42735</v>
      </c>
      <c r="B24" s="240" t="s">
        <v>73</v>
      </c>
      <c r="C24" s="94" t="s">
        <v>0</v>
      </c>
      <c r="D24" s="190"/>
      <c r="E24" s="136"/>
      <c r="F24" s="10"/>
      <c r="G24" s="9">
        <f>S24</f>
        <v>-45.8</v>
      </c>
      <c r="H24" s="128">
        <f t="shared" si="3"/>
        <v>15879.990000000002</v>
      </c>
      <c r="I24" s="125"/>
      <c r="J24" s="117"/>
      <c r="K24" s="54"/>
      <c r="L24" s="80" t="s">
        <v>0</v>
      </c>
      <c r="M24" s="54"/>
      <c r="N24" s="63"/>
      <c r="O24" s="115">
        <f t="shared" si="2"/>
        <v>13296.8</v>
      </c>
      <c r="P24" s="8"/>
      <c r="Q24" s="32"/>
      <c r="R24" s="54"/>
      <c r="S24" s="12">
        <v>-45.8</v>
      </c>
      <c r="T24" s="87"/>
      <c r="U24" s="68">
        <f t="shared" si="1"/>
        <v>2583.1899999999987</v>
      </c>
    </row>
    <row r="25" spans="1:21" ht="17" thickBot="1" x14ac:dyDescent="0.25">
      <c r="A25" s="180">
        <v>42735</v>
      </c>
      <c r="B25" s="105"/>
      <c r="C25" s="95"/>
      <c r="D25" s="194"/>
      <c r="E25" s="137"/>
      <c r="F25" s="227"/>
      <c r="G25" s="38" t="str">
        <f>J25</f>
        <v xml:space="preserve"> </v>
      </c>
      <c r="H25" s="128">
        <f t="shared" si="3"/>
        <v>15879.990000000002</v>
      </c>
      <c r="I25" s="125"/>
      <c r="J25" s="118" t="s">
        <v>0</v>
      </c>
      <c r="K25" s="74"/>
      <c r="L25" s="82"/>
      <c r="M25" s="74"/>
      <c r="N25" s="66"/>
      <c r="O25" s="115">
        <f t="shared" si="2"/>
        <v>13296.8</v>
      </c>
      <c r="P25" s="8"/>
      <c r="Q25" s="40"/>
      <c r="R25" s="55"/>
      <c r="S25" s="39"/>
      <c r="T25" s="88"/>
      <c r="U25" s="68">
        <f t="shared" si="1"/>
        <v>2583.1899999999987</v>
      </c>
    </row>
    <row r="26" spans="1:21" ht="27" thickTop="1" x14ac:dyDescent="0.2">
      <c r="A26" s="44" t="s">
        <v>53</v>
      </c>
      <c r="B26" s="105"/>
      <c r="C26" s="163"/>
      <c r="D26" s="195"/>
      <c r="E26" s="164"/>
      <c r="F26" s="228"/>
      <c r="G26" s="165"/>
      <c r="H26" s="166">
        <f>H25</f>
        <v>15879.990000000002</v>
      </c>
      <c r="I26" s="167"/>
      <c r="J26" s="168"/>
      <c r="K26" s="158"/>
      <c r="L26" s="169"/>
      <c r="M26" s="170"/>
      <c r="N26" s="171"/>
      <c r="O26" s="172">
        <f>O25</f>
        <v>13296.8</v>
      </c>
      <c r="P26" s="158"/>
      <c r="Q26" s="173"/>
      <c r="R26" s="170"/>
      <c r="S26" s="47"/>
      <c r="T26" s="174"/>
      <c r="U26" s="175">
        <f>U25</f>
        <v>2583.1899999999987</v>
      </c>
    </row>
    <row r="27" spans="1:21" ht="27" thickBot="1" x14ac:dyDescent="0.25">
      <c r="A27" s="44" t="s">
        <v>84</v>
      </c>
      <c r="B27" s="106"/>
      <c r="C27" s="148">
        <f>SUM(C6:C25)</f>
        <v>2000</v>
      </c>
      <c r="D27" s="196">
        <f>SUM(D5:D25)</f>
        <v>6617</v>
      </c>
      <c r="E27" s="149">
        <f>SUM(E6:E25)</f>
        <v>-6500</v>
      </c>
      <c r="F27" s="229">
        <f>SUM(F5:F25)</f>
        <v>-80</v>
      </c>
      <c r="G27" s="150">
        <f>SUM(G6:G25)</f>
        <v>-136.12</v>
      </c>
      <c r="H27" s="151"/>
      <c r="I27" s="152"/>
      <c r="J27" s="153">
        <f>SUM(J8:J25)</f>
        <v>-6500</v>
      </c>
      <c r="K27" s="154">
        <f>SUM(K8:K26)</f>
        <v>-101.25</v>
      </c>
      <c r="L27" s="155">
        <f>SUM(L8:L25)</f>
        <v>8000</v>
      </c>
      <c r="M27" s="154"/>
      <c r="N27" s="156">
        <f>SUM(N8:N26)</f>
        <v>0</v>
      </c>
      <c r="O27" s="157" t="s">
        <v>0</v>
      </c>
      <c r="P27" s="158"/>
      <c r="Q27" s="159">
        <f>SUM(Q6:Q25)</f>
        <v>0</v>
      </c>
      <c r="R27" s="197"/>
      <c r="S27" s="160">
        <f>SUM(S6:S25)</f>
        <v>-99.8</v>
      </c>
      <c r="T27" s="161">
        <f>SUM(T6:T25)</f>
        <v>617</v>
      </c>
      <c r="U27" s="162"/>
    </row>
    <row r="28" spans="1:21" ht="5" customHeight="1" thickTop="1" thickBot="1" x14ac:dyDescent="0.25">
      <c r="B28" s="219"/>
      <c r="C28" s="536"/>
      <c r="D28" s="537"/>
      <c r="E28" s="144"/>
      <c r="F28" s="144"/>
      <c r="G28" s="220"/>
      <c r="H28" s="98"/>
      <c r="I28" s="27"/>
      <c r="P28" s="27"/>
      <c r="Q28" s="2"/>
      <c r="R28" s="2"/>
      <c r="S28" s="2"/>
      <c r="T28" s="2"/>
      <c r="U28" s="2"/>
    </row>
    <row r="29" spans="1:21" ht="10" customHeight="1" thickTop="1" x14ac:dyDescent="0.2"/>
    <row r="30" spans="1:21" x14ac:dyDescent="0.2">
      <c r="A30" s="230" t="s">
        <v>116</v>
      </c>
      <c r="B30" s="230" t="s">
        <v>117</v>
      </c>
      <c r="C30" s="242">
        <f>-G27/(C27+D27)</f>
        <v>1.5796680979459209E-2</v>
      </c>
      <c r="D30" s="230" t="s">
        <v>85</v>
      </c>
      <c r="E30" s="230"/>
      <c r="F30" s="232"/>
      <c r="G30" s="232"/>
      <c r="H30" s="232"/>
      <c r="I30" s="232"/>
    </row>
    <row r="31" spans="1:21" x14ac:dyDescent="0.2">
      <c r="A31" s="230"/>
      <c r="B31" s="241" t="s">
        <v>122</v>
      </c>
      <c r="C31" s="231"/>
      <c r="D31" s="230"/>
      <c r="E31" s="230"/>
      <c r="F31" s="232"/>
      <c r="G31" s="232"/>
      <c r="H31" s="232"/>
      <c r="I31" s="232"/>
    </row>
    <row r="32" spans="1:21" x14ac:dyDescent="0.2">
      <c r="A32" s="230"/>
      <c r="B32" s="241" t="s">
        <v>123</v>
      </c>
      <c r="C32" s="231"/>
      <c r="D32" s="230"/>
      <c r="E32" s="230"/>
      <c r="F32" s="232"/>
      <c r="G32" s="232"/>
      <c r="H32" s="232"/>
      <c r="I32" s="232"/>
    </row>
    <row r="33" spans="1:9" x14ac:dyDescent="0.2">
      <c r="A33" s="230" t="s">
        <v>119</v>
      </c>
      <c r="B33" s="230" t="s">
        <v>121</v>
      </c>
      <c r="C33" s="232"/>
      <c r="D33" s="232"/>
      <c r="E33" s="232"/>
      <c r="F33" s="232"/>
      <c r="G33" s="232"/>
      <c r="H33" s="232"/>
      <c r="I33" s="232"/>
    </row>
    <row r="34" spans="1:9" ht="41.5" customHeight="1" x14ac:dyDescent="0.2">
      <c r="A34" s="5" t="s">
        <v>118</v>
      </c>
      <c r="B34" s="535" t="s">
        <v>120</v>
      </c>
      <c r="C34" s="535"/>
      <c r="D34" s="535"/>
      <c r="E34" s="535"/>
      <c r="F34" s="535"/>
    </row>
  </sheetData>
  <mergeCells count="13">
    <mergeCell ref="B34:F34"/>
    <mergeCell ref="U3:U4"/>
    <mergeCell ref="C28:D28"/>
    <mergeCell ref="C2:H2"/>
    <mergeCell ref="J2:O2"/>
    <mergeCell ref="Q2:U2"/>
    <mergeCell ref="C3:D3"/>
    <mergeCell ref="E3:G3"/>
    <mergeCell ref="H3:H4"/>
    <mergeCell ref="J3:K3"/>
    <mergeCell ref="L3:N3"/>
    <mergeCell ref="O3:O4"/>
    <mergeCell ref="Q3:S3"/>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6"/>
  <sheetViews>
    <sheetView zoomScale="90" zoomScaleNormal="90" workbookViewId="0">
      <pane xSplit="8" ySplit="12" topLeftCell="I22" activePane="bottomRight" state="frozen"/>
      <selection pane="topRight" activeCell="I1" sqref="I1"/>
      <selection pane="bottomLeft" activeCell="A13" sqref="A13"/>
      <selection pane="bottomRight" activeCell="B27" sqref="B27"/>
    </sheetView>
  </sheetViews>
  <sheetFormatPr baseColWidth="10" defaultColWidth="8.83203125" defaultRowHeight="15" x14ac:dyDescent="0.2"/>
  <cols>
    <col min="1" max="1" width="11.5" customWidth="1"/>
    <col min="2" max="2" width="63.1640625" customWidth="1"/>
    <col min="3" max="3" width="13.6640625" customWidth="1"/>
    <col min="4" max="6" width="12.1640625" customWidth="1"/>
    <col min="7" max="7" width="14.5" customWidth="1"/>
    <col min="8" max="8" width="2.6640625" customWidth="1"/>
    <col min="9" max="9" width="12.83203125" customWidth="1"/>
    <col min="10" max="10" width="11.5" customWidth="1"/>
    <col min="11" max="11" width="13.5" customWidth="1"/>
    <col min="12" max="14" width="12.1640625" customWidth="1"/>
    <col min="15" max="15" width="2.33203125" customWidth="1"/>
    <col min="16" max="17" width="12.83203125" customWidth="1"/>
    <col min="18" max="18" width="13.5" customWidth="1"/>
    <col min="19" max="19" width="12.1640625" customWidth="1"/>
    <col min="20" max="20" width="2" customWidth="1"/>
  </cols>
  <sheetData>
    <row r="1" spans="1:19" ht="25" thickBot="1" x14ac:dyDescent="0.35">
      <c r="A1" s="3" t="s">
        <v>86</v>
      </c>
    </row>
    <row r="2" spans="1:19" ht="49.5" customHeight="1" thickTop="1" thickBot="1" x14ac:dyDescent="0.35">
      <c r="A2" s="3"/>
      <c r="C2" s="510" t="s">
        <v>66</v>
      </c>
      <c r="D2" s="511"/>
      <c r="E2" s="511"/>
      <c r="F2" s="511"/>
      <c r="G2" s="534"/>
      <c r="H2" s="27"/>
      <c r="I2" s="513" t="s">
        <v>17</v>
      </c>
      <c r="J2" s="514"/>
      <c r="K2" s="514"/>
      <c r="L2" s="514"/>
      <c r="M2" s="514"/>
      <c r="N2" s="515"/>
      <c r="O2" s="25"/>
      <c r="P2" s="516" t="s">
        <v>18</v>
      </c>
      <c r="Q2" s="517"/>
      <c r="R2" s="517"/>
      <c r="S2" s="518"/>
    </row>
    <row r="3" spans="1:19" ht="33.5" customHeight="1" thickTop="1" thickBot="1" x14ac:dyDescent="0.3">
      <c r="A3" s="1"/>
      <c r="C3" s="99" t="s">
        <v>46</v>
      </c>
      <c r="D3" s="521" t="s">
        <v>64</v>
      </c>
      <c r="E3" s="522"/>
      <c r="F3" s="520"/>
      <c r="G3" s="523" t="s">
        <v>42</v>
      </c>
      <c r="H3" s="27"/>
      <c r="I3" s="525" t="s">
        <v>22</v>
      </c>
      <c r="J3" s="526"/>
      <c r="K3" s="527" t="s">
        <v>24</v>
      </c>
      <c r="L3" s="522"/>
      <c r="M3" s="528"/>
      <c r="N3" s="529" t="s">
        <v>51</v>
      </c>
      <c r="O3" s="26" t="s">
        <v>0</v>
      </c>
      <c r="P3" s="531" t="s">
        <v>22</v>
      </c>
      <c r="Q3" s="526"/>
      <c r="R3" s="70" t="s">
        <v>24</v>
      </c>
      <c r="S3" s="532" t="s">
        <v>51</v>
      </c>
    </row>
    <row r="4" spans="1:19" ht="83" thickTop="1" thickBot="1" x14ac:dyDescent="0.3">
      <c r="A4" s="131" t="s">
        <v>32</v>
      </c>
      <c r="B4" s="131" t="s">
        <v>33</v>
      </c>
      <c r="C4" s="90" t="s">
        <v>45</v>
      </c>
      <c r="D4" s="132" t="s">
        <v>47</v>
      </c>
      <c r="E4" s="221" t="s">
        <v>115</v>
      </c>
      <c r="F4" s="221" t="s">
        <v>70</v>
      </c>
      <c r="G4" s="524"/>
      <c r="H4" s="121"/>
      <c r="I4" s="107" t="s">
        <v>16</v>
      </c>
      <c r="J4" s="49" t="s">
        <v>19</v>
      </c>
      <c r="K4" s="75" t="s">
        <v>44</v>
      </c>
      <c r="L4" s="72" t="s">
        <v>41</v>
      </c>
      <c r="M4" s="57" t="s">
        <v>26</v>
      </c>
      <c r="N4" s="530"/>
      <c r="O4" s="26"/>
      <c r="P4" s="28" t="s">
        <v>23</v>
      </c>
      <c r="Q4" s="18" t="s">
        <v>20</v>
      </c>
      <c r="R4" s="83" t="s">
        <v>39</v>
      </c>
      <c r="S4" s="533"/>
    </row>
    <row r="5" spans="1:19" ht="18" thickTop="1" x14ac:dyDescent="0.2">
      <c r="A5" s="48">
        <v>42005</v>
      </c>
      <c r="B5" s="100" t="s">
        <v>87</v>
      </c>
      <c r="C5" s="91"/>
      <c r="D5" s="133"/>
      <c r="E5" s="20"/>
      <c r="F5" s="20"/>
      <c r="G5" s="130">
        <f>N5+S5</f>
        <v>31454.13</v>
      </c>
      <c r="H5" s="122"/>
      <c r="I5" s="108"/>
      <c r="J5" s="50"/>
      <c r="K5" s="76"/>
      <c r="L5" s="50"/>
      <c r="M5" s="58"/>
      <c r="N5" s="109">
        <v>30520.82</v>
      </c>
      <c r="O5" s="8"/>
      <c r="P5" s="211"/>
      <c r="Q5" s="212"/>
      <c r="R5" s="213"/>
      <c r="S5" s="67">
        <v>933.31</v>
      </c>
    </row>
    <row r="6" spans="1:19" ht="17" x14ac:dyDescent="0.2">
      <c r="A6" s="200" t="s">
        <v>107</v>
      </c>
      <c r="B6" s="201" t="s">
        <v>108</v>
      </c>
      <c r="C6" s="217">
        <f>R6</f>
        <v>56.53</v>
      </c>
      <c r="D6" s="203"/>
      <c r="E6" s="204"/>
      <c r="F6" s="218">
        <f>Q6</f>
        <v>-1.6</v>
      </c>
      <c r="G6" s="130"/>
      <c r="H6" s="122"/>
      <c r="I6" s="205"/>
      <c r="J6" s="206"/>
      <c r="K6" s="207"/>
      <c r="L6" s="206"/>
      <c r="M6" s="208"/>
      <c r="N6" s="209"/>
      <c r="O6" s="8"/>
      <c r="P6" s="214"/>
      <c r="Q6" s="215">
        <v>-1.6</v>
      </c>
      <c r="R6" s="216">
        <v>56.53</v>
      </c>
      <c r="S6" s="210">
        <f>S5+SUM(P6:R6)</f>
        <v>988.2399999999999</v>
      </c>
    </row>
    <row r="7" spans="1:19" ht="17" x14ac:dyDescent="0.2">
      <c r="A7" s="200" t="s">
        <v>105</v>
      </c>
      <c r="B7" s="201" t="s">
        <v>106</v>
      </c>
      <c r="C7" s="217">
        <f>R7</f>
        <v>771</v>
      </c>
      <c r="D7" s="203"/>
      <c r="E7" s="204"/>
      <c r="F7" s="218">
        <f>Q7</f>
        <v>-21.92</v>
      </c>
      <c r="G7" s="130"/>
      <c r="H7" s="122"/>
      <c r="I7" s="205"/>
      <c r="J7" s="206"/>
      <c r="K7" s="207"/>
      <c r="L7" s="206"/>
      <c r="M7" s="208"/>
      <c r="N7" s="209"/>
      <c r="O7" s="8"/>
      <c r="P7" s="214"/>
      <c r="Q7" s="215">
        <v>-21.92</v>
      </c>
      <c r="R7" s="216">
        <v>771</v>
      </c>
      <c r="S7" s="210">
        <f>S6+SUM(P7:R7)</f>
        <v>1737.32</v>
      </c>
    </row>
    <row r="8" spans="1:19" ht="17" x14ac:dyDescent="0.2">
      <c r="A8" s="200" t="s">
        <v>112</v>
      </c>
      <c r="B8" s="201" t="s">
        <v>111</v>
      </c>
      <c r="C8" s="217">
        <f>R8</f>
        <v>0</v>
      </c>
      <c r="D8" s="203"/>
      <c r="E8" s="204"/>
      <c r="F8" s="218">
        <f>Q8</f>
        <v>0</v>
      </c>
      <c r="G8" s="130"/>
      <c r="H8" s="122"/>
      <c r="I8" s="205"/>
      <c r="J8" s="206"/>
      <c r="K8" s="207"/>
      <c r="L8" s="206"/>
      <c r="M8" s="208"/>
      <c r="N8" s="209"/>
      <c r="O8" s="8"/>
      <c r="P8" s="214"/>
      <c r="Q8" s="215">
        <v>0</v>
      </c>
      <c r="R8" s="216">
        <v>0</v>
      </c>
      <c r="S8" s="210">
        <f>S7+SUM(P8:R8)</f>
        <v>1737.32</v>
      </c>
    </row>
    <row r="9" spans="1:19" ht="17" x14ac:dyDescent="0.2">
      <c r="A9" s="200" t="s">
        <v>109</v>
      </c>
      <c r="B9" s="201" t="s">
        <v>110</v>
      </c>
      <c r="C9" s="217">
        <f>R9</f>
        <v>353</v>
      </c>
      <c r="D9" s="203"/>
      <c r="E9" s="204"/>
      <c r="F9" s="218">
        <f>Q9</f>
        <v>-9.26</v>
      </c>
      <c r="G9" s="130"/>
      <c r="H9" s="122"/>
      <c r="I9" s="205"/>
      <c r="J9" s="206"/>
      <c r="K9" s="207"/>
      <c r="L9" s="206"/>
      <c r="M9" s="208"/>
      <c r="N9" s="209"/>
      <c r="O9" s="8"/>
      <c r="P9" s="214"/>
      <c r="Q9" s="215">
        <v>-9.26</v>
      </c>
      <c r="R9" s="216">
        <v>353</v>
      </c>
      <c r="S9" s="210">
        <f>S8+SUM(P9:R9)</f>
        <v>2081.06</v>
      </c>
    </row>
    <row r="10" spans="1:19" ht="16" x14ac:dyDescent="0.2">
      <c r="A10" s="200"/>
      <c r="B10" s="201"/>
      <c r="C10" s="202"/>
      <c r="D10" s="203"/>
      <c r="E10" s="204"/>
      <c r="F10" s="204"/>
      <c r="G10" s="130"/>
      <c r="H10" s="122"/>
      <c r="I10" s="205"/>
      <c r="J10" s="206"/>
      <c r="K10" s="207"/>
      <c r="L10" s="206"/>
      <c r="M10" s="208"/>
      <c r="N10" s="209"/>
      <c r="O10" s="8"/>
      <c r="P10" s="214"/>
      <c r="Q10" s="215"/>
      <c r="R10" s="216"/>
      <c r="S10" s="210"/>
    </row>
    <row r="11" spans="1:19" ht="16" x14ac:dyDescent="0.2">
      <c r="A11" s="200"/>
      <c r="B11" s="201"/>
      <c r="C11" s="202"/>
      <c r="D11" s="203"/>
      <c r="E11" s="204"/>
      <c r="F11" s="204"/>
      <c r="G11" s="130"/>
      <c r="H11" s="122"/>
      <c r="I11" s="205"/>
      <c r="J11" s="206"/>
      <c r="K11" s="207"/>
      <c r="L11" s="206"/>
      <c r="M11" s="208"/>
      <c r="N11" s="209"/>
      <c r="O11" s="8"/>
      <c r="P11" s="214"/>
      <c r="Q11" s="215"/>
      <c r="R11" s="216"/>
      <c r="S11" s="210"/>
    </row>
    <row r="12" spans="1:19" ht="34" x14ac:dyDescent="0.2">
      <c r="A12" s="42" t="s">
        <v>88</v>
      </c>
      <c r="B12" s="198" t="s">
        <v>89</v>
      </c>
      <c r="C12" s="94"/>
      <c r="D12" s="136" t="str">
        <f>I12</f>
        <v xml:space="preserve"> </v>
      </c>
      <c r="E12" s="10"/>
      <c r="F12" s="9"/>
      <c r="G12" s="128" t="s">
        <v>0</v>
      </c>
      <c r="H12" s="125"/>
      <c r="I12" s="117" t="s">
        <v>0</v>
      </c>
      <c r="J12" s="54"/>
      <c r="K12" s="80">
        <v>572</v>
      </c>
      <c r="L12" s="54"/>
      <c r="M12" s="63"/>
      <c r="N12" s="115">
        <f>N5+SUM(I12:M12)</f>
        <v>31092.82</v>
      </c>
      <c r="O12" s="8"/>
      <c r="P12" s="32"/>
      <c r="Q12" s="12"/>
      <c r="R12" s="87"/>
      <c r="S12" s="68" t="s">
        <v>0</v>
      </c>
    </row>
    <row r="13" spans="1:19" ht="18.5" customHeight="1" x14ac:dyDescent="0.2">
      <c r="A13" s="42" t="s">
        <v>90</v>
      </c>
      <c r="B13" s="176" t="s">
        <v>74</v>
      </c>
      <c r="C13" s="94"/>
      <c r="D13" s="136">
        <f>I13</f>
        <v>-9960</v>
      </c>
      <c r="E13" s="10"/>
      <c r="F13" s="9" t="str">
        <f>J13</f>
        <v xml:space="preserve"> </v>
      </c>
      <c r="G13" s="128" t="s">
        <v>0</v>
      </c>
      <c r="H13" s="125"/>
      <c r="I13" s="117">
        <v>-9960</v>
      </c>
      <c r="J13" s="54" t="s">
        <v>0</v>
      </c>
      <c r="K13" s="80"/>
      <c r="L13" s="54"/>
      <c r="M13" s="63"/>
      <c r="N13" s="115">
        <f t="shared" ref="N13:N29" si="0">N12+SUM(I13:M13)</f>
        <v>21132.82</v>
      </c>
      <c r="O13" s="8"/>
      <c r="P13" s="32"/>
      <c r="Q13" s="12"/>
      <c r="R13" s="87"/>
      <c r="S13" s="68" t="s">
        <v>0</v>
      </c>
    </row>
    <row r="14" spans="1:19" ht="16" x14ac:dyDescent="0.2">
      <c r="A14" s="42" t="s">
        <v>90</v>
      </c>
      <c r="B14" s="105" t="s">
        <v>5</v>
      </c>
      <c r="C14" s="94"/>
      <c r="D14" s="136"/>
      <c r="E14" s="10">
        <f>J14</f>
        <v>-40</v>
      </c>
      <c r="F14" s="9" t="s">
        <v>0</v>
      </c>
      <c r="G14" s="128" t="s">
        <v>0</v>
      </c>
      <c r="H14" s="124"/>
      <c r="I14" s="117"/>
      <c r="J14" s="54">
        <v>-40</v>
      </c>
      <c r="K14" s="80" t="s">
        <v>0</v>
      </c>
      <c r="L14" s="53" t="s">
        <v>0</v>
      </c>
      <c r="M14" s="64"/>
      <c r="N14" s="115">
        <f t="shared" si="0"/>
        <v>21092.82</v>
      </c>
      <c r="O14" s="8"/>
      <c r="P14" s="32"/>
      <c r="Q14" s="12"/>
      <c r="R14" s="87"/>
      <c r="S14" s="68" t="s">
        <v>0</v>
      </c>
    </row>
    <row r="15" spans="1:19" ht="68" x14ac:dyDescent="0.2">
      <c r="A15" s="42">
        <v>42054</v>
      </c>
      <c r="B15" s="176" t="s">
        <v>91</v>
      </c>
      <c r="C15" s="94" t="str">
        <f>K15</f>
        <v xml:space="preserve"> </v>
      </c>
      <c r="D15" s="136">
        <f>I15</f>
        <v>-810</v>
      </c>
      <c r="E15" s="10"/>
      <c r="F15" s="9"/>
      <c r="G15" s="128" t="s">
        <v>0</v>
      </c>
      <c r="H15" s="125"/>
      <c r="I15" s="117">
        <v>-810</v>
      </c>
      <c r="J15" s="54"/>
      <c r="K15" s="80" t="s">
        <v>0</v>
      </c>
      <c r="L15" s="53"/>
      <c r="M15" s="63"/>
      <c r="N15" s="115">
        <f t="shared" si="0"/>
        <v>20282.82</v>
      </c>
      <c r="O15" s="8"/>
      <c r="P15" s="32"/>
      <c r="Q15" s="12"/>
      <c r="R15" s="87"/>
      <c r="S15" s="68" t="s">
        <v>0</v>
      </c>
    </row>
    <row r="16" spans="1:19" ht="16" x14ac:dyDescent="0.2">
      <c r="A16" s="42">
        <v>42054</v>
      </c>
      <c r="B16" s="105" t="s">
        <v>5</v>
      </c>
      <c r="C16" s="94" t="s">
        <v>0</v>
      </c>
      <c r="D16" s="136"/>
      <c r="E16" s="10">
        <f>J16</f>
        <v>-40</v>
      </c>
      <c r="F16" s="9" t="s">
        <v>0</v>
      </c>
      <c r="G16" s="128" t="s">
        <v>0</v>
      </c>
      <c r="H16" s="125"/>
      <c r="I16" s="117" t="s">
        <v>0</v>
      </c>
      <c r="J16" s="54">
        <v>-40</v>
      </c>
      <c r="K16" s="80"/>
      <c r="L16" s="53"/>
      <c r="M16" s="63"/>
      <c r="N16" s="115">
        <f t="shared" si="0"/>
        <v>20242.82</v>
      </c>
      <c r="O16" s="8"/>
      <c r="P16" s="32"/>
      <c r="Q16" s="12"/>
      <c r="R16" s="87"/>
      <c r="S16" s="68" t="s">
        <v>0</v>
      </c>
    </row>
    <row r="17" spans="1:19" ht="28" x14ac:dyDescent="0.2">
      <c r="A17" s="43" t="s">
        <v>92</v>
      </c>
      <c r="B17" s="105" t="s">
        <v>93</v>
      </c>
      <c r="C17" s="94">
        <f t="shared" ref="C17:C27" si="1">K17</f>
        <v>250</v>
      </c>
      <c r="D17" s="136"/>
      <c r="E17" s="10"/>
      <c r="F17" s="9" t="s">
        <v>0</v>
      </c>
      <c r="G17" s="128" t="s">
        <v>0</v>
      </c>
      <c r="H17" s="125"/>
      <c r="I17" s="117"/>
      <c r="J17" s="54"/>
      <c r="K17" s="80">
        <v>250</v>
      </c>
      <c r="L17" s="53" t="s">
        <v>0</v>
      </c>
      <c r="M17" s="64"/>
      <c r="N17" s="115">
        <f t="shared" si="0"/>
        <v>20492.82</v>
      </c>
      <c r="O17" s="8"/>
      <c r="P17" s="32"/>
      <c r="Q17" s="12"/>
      <c r="R17" s="87"/>
      <c r="S17" s="210"/>
    </row>
    <row r="18" spans="1:19" ht="28" x14ac:dyDescent="0.2">
      <c r="A18" s="43" t="s">
        <v>92</v>
      </c>
      <c r="B18" s="105" t="s">
        <v>94</v>
      </c>
      <c r="C18" s="94">
        <f t="shared" si="1"/>
        <v>50</v>
      </c>
      <c r="D18" s="136"/>
      <c r="E18" s="10"/>
      <c r="F18" s="10"/>
      <c r="G18" s="130"/>
      <c r="H18" s="125"/>
      <c r="I18" s="117"/>
      <c r="J18" s="54"/>
      <c r="K18" s="80">
        <v>50</v>
      </c>
      <c r="L18" s="54"/>
      <c r="M18" s="63"/>
      <c r="N18" s="115">
        <f t="shared" si="0"/>
        <v>20542.82</v>
      </c>
      <c r="O18" s="8"/>
      <c r="P18" s="34"/>
      <c r="Q18" s="13"/>
      <c r="R18" s="87"/>
      <c r="S18" s="68" t="s">
        <v>0</v>
      </c>
    </row>
    <row r="19" spans="1:19" ht="28" x14ac:dyDescent="0.2">
      <c r="A19" s="43" t="s">
        <v>95</v>
      </c>
      <c r="B19" s="105" t="s">
        <v>96</v>
      </c>
      <c r="C19" s="94">
        <f t="shared" si="1"/>
        <v>58.38</v>
      </c>
      <c r="D19" s="136"/>
      <c r="E19" s="10"/>
      <c r="F19" s="9"/>
      <c r="G19" s="130"/>
      <c r="H19" s="125"/>
      <c r="I19" s="117"/>
      <c r="J19" s="54"/>
      <c r="K19" s="80">
        <v>58.38</v>
      </c>
      <c r="L19" s="54"/>
      <c r="M19" s="63"/>
      <c r="N19" s="115">
        <f t="shared" si="0"/>
        <v>20601.2</v>
      </c>
      <c r="O19" s="8"/>
      <c r="P19" s="32" t="s">
        <v>0</v>
      </c>
      <c r="Q19" s="12"/>
      <c r="R19" s="87"/>
      <c r="S19" s="68" t="s">
        <v>0</v>
      </c>
    </row>
    <row r="20" spans="1:19" ht="28" x14ac:dyDescent="0.2">
      <c r="A20" s="43" t="s">
        <v>95</v>
      </c>
      <c r="B20" s="105" t="s">
        <v>97</v>
      </c>
      <c r="C20" s="94">
        <f t="shared" si="1"/>
        <v>40</v>
      </c>
      <c r="D20" s="136"/>
      <c r="E20" s="10"/>
      <c r="F20" s="9"/>
      <c r="G20" s="128" t="s">
        <v>0</v>
      </c>
      <c r="H20" s="124"/>
      <c r="I20" s="117" t="s">
        <v>0</v>
      </c>
      <c r="J20" s="54" t="s">
        <v>0</v>
      </c>
      <c r="K20" s="80">
        <v>40</v>
      </c>
      <c r="L20" s="54"/>
      <c r="M20" s="63"/>
      <c r="N20" s="115">
        <f t="shared" si="0"/>
        <v>20641.2</v>
      </c>
      <c r="O20" s="8"/>
      <c r="P20" s="32" t="s">
        <v>0</v>
      </c>
      <c r="Q20" s="12"/>
      <c r="R20" s="87"/>
      <c r="S20" s="68" t="s">
        <v>0</v>
      </c>
    </row>
    <row r="21" spans="1:19" ht="44" x14ac:dyDescent="0.2">
      <c r="A21" s="43" t="s">
        <v>98</v>
      </c>
      <c r="B21" s="105" t="s">
        <v>99</v>
      </c>
      <c r="C21" s="94">
        <f t="shared" si="1"/>
        <v>731.85</v>
      </c>
      <c r="D21" s="136"/>
      <c r="E21" s="10"/>
      <c r="F21" s="9"/>
      <c r="G21" s="128" t="s">
        <v>0</v>
      </c>
      <c r="H21" s="125"/>
      <c r="I21" s="117"/>
      <c r="J21" s="54"/>
      <c r="K21" s="80">
        <v>731.85</v>
      </c>
      <c r="L21" s="53"/>
      <c r="M21" s="64"/>
      <c r="N21" s="115">
        <f t="shared" si="0"/>
        <v>21373.05</v>
      </c>
      <c r="O21" s="8"/>
      <c r="P21" s="32"/>
      <c r="Q21" s="12"/>
      <c r="R21" s="87"/>
      <c r="S21" s="68" t="s">
        <v>0</v>
      </c>
    </row>
    <row r="22" spans="1:19" ht="57" x14ac:dyDescent="0.2">
      <c r="A22" s="43" t="s">
        <v>100</v>
      </c>
      <c r="B22" s="199" t="s">
        <v>101</v>
      </c>
      <c r="C22" s="94">
        <f t="shared" si="1"/>
        <v>500</v>
      </c>
      <c r="D22" s="136" t="s">
        <v>0</v>
      </c>
      <c r="E22" s="10"/>
      <c r="F22" s="9"/>
      <c r="G22" s="128" t="s">
        <v>0</v>
      </c>
      <c r="H22" s="125"/>
      <c r="I22" s="117"/>
      <c r="J22" s="54"/>
      <c r="K22" s="80">
        <v>500</v>
      </c>
      <c r="L22" s="54"/>
      <c r="M22" s="63"/>
      <c r="N22" s="115">
        <f t="shared" si="0"/>
        <v>21873.05</v>
      </c>
      <c r="O22" s="8"/>
      <c r="P22" s="32"/>
      <c r="Q22" s="12"/>
      <c r="R22" s="87"/>
      <c r="S22" s="210"/>
    </row>
    <row r="23" spans="1:19" ht="16" x14ac:dyDescent="0.2">
      <c r="A23" s="43" t="s">
        <v>102</v>
      </c>
      <c r="B23" s="105" t="s">
        <v>103</v>
      </c>
      <c r="C23" s="94">
        <f t="shared" si="1"/>
        <v>50</v>
      </c>
      <c r="D23" s="136"/>
      <c r="E23" s="10"/>
      <c r="F23" s="9" t="s">
        <v>0</v>
      </c>
      <c r="G23" s="128" t="s">
        <v>0</v>
      </c>
      <c r="H23" s="125"/>
      <c r="I23" s="114"/>
      <c r="J23" s="52"/>
      <c r="K23" s="80">
        <v>50</v>
      </c>
      <c r="L23" s="52"/>
      <c r="M23" s="63"/>
      <c r="N23" s="115">
        <f t="shared" si="0"/>
        <v>21923.05</v>
      </c>
      <c r="O23" s="8"/>
      <c r="P23" s="32"/>
      <c r="Q23" s="12"/>
      <c r="R23" s="87"/>
      <c r="S23" s="68" t="s">
        <v>0</v>
      </c>
    </row>
    <row r="24" spans="1:19" ht="16" x14ac:dyDescent="0.2">
      <c r="A24" s="43" t="s">
        <v>104</v>
      </c>
      <c r="B24" s="105" t="s">
        <v>103</v>
      </c>
      <c r="C24" s="94">
        <f t="shared" si="1"/>
        <v>15</v>
      </c>
      <c r="D24" s="136"/>
      <c r="E24" s="10"/>
      <c r="F24" s="9"/>
      <c r="G24" s="128" t="s">
        <v>0</v>
      </c>
      <c r="H24" s="125"/>
      <c r="I24" s="117"/>
      <c r="J24" s="54"/>
      <c r="K24" s="80">
        <v>15</v>
      </c>
      <c r="L24" s="52"/>
      <c r="M24" s="64"/>
      <c r="N24" s="222">
        <f t="shared" si="0"/>
        <v>21938.05</v>
      </c>
      <c r="O24" s="8"/>
      <c r="P24" s="32"/>
      <c r="Q24" s="12"/>
      <c r="R24" s="87"/>
      <c r="S24" s="68" t="s">
        <v>0</v>
      </c>
    </row>
    <row r="25" spans="1:19" ht="20" customHeight="1" x14ac:dyDescent="0.2">
      <c r="A25" s="43">
        <v>42165</v>
      </c>
      <c r="B25" s="176" t="s">
        <v>74</v>
      </c>
      <c r="C25" s="94" t="str">
        <f t="shared" si="1"/>
        <v xml:space="preserve"> </v>
      </c>
      <c r="D25" s="136">
        <f>I25</f>
        <v>-10000</v>
      </c>
      <c r="E25" s="10"/>
      <c r="F25" s="9" t="str">
        <f>J25</f>
        <v xml:space="preserve"> </v>
      </c>
      <c r="G25" s="128" t="s">
        <v>0</v>
      </c>
      <c r="H25" s="125"/>
      <c r="I25" s="117">
        <v>-10000</v>
      </c>
      <c r="J25" s="54" t="s">
        <v>0</v>
      </c>
      <c r="K25" s="80" t="s">
        <v>0</v>
      </c>
      <c r="L25" s="53"/>
      <c r="M25" s="64"/>
      <c r="N25" s="115">
        <f t="shared" si="0"/>
        <v>11938.05</v>
      </c>
      <c r="O25" s="8"/>
      <c r="P25" s="34"/>
      <c r="Q25" s="13"/>
      <c r="R25" s="87"/>
      <c r="S25" s="68" t="s">
        <v>0</v>
      </c>
    </row>
    <row r="26" spans="1:19" ht="16" x14ac:dyDescent="0.2">
      <c r="A26" s="43">
        <v>42165</v>
      </c>
      <c r="B26" s="105" t="s">
        <v>5</v>
      </c>
      <c r="C26" s="94" t="str">
        <f t="shared" si="1"/>
        <v xml:space="preserve"> </v>
      </c>
      <c r="D26" s="136"/>
      <c r="E26" s="10">
        <f>J26</f>
        <v>-40</v>
      </c>
      <c r="F26" s="9" t="s">
        <v>0</v>
      </c>
      <c r="G26" s="128" t="s">
        <v>0</v>
      </c>
      <c r="H26" s="125"/>
      <c r="I26" s="117"/>
      <c r="J26" s="54">
        <v>-40</v>
      </c>
      <c r="K26" s="80" t="s">
        <v>0</v>
      </c>
      <c r="L26" s="54"/>
      <c r="M26" s="63"/>
      <c r="N26" s="222">
        <f t="shared" si="0"/>
        <v>11898.05</v>
      </c>
      <c r="O26" s="8"/>
      <c r="P26" s="32"/>
      <c r="Q26" s="12"/>
      <c r="R26" s="87"/>
      <c r="S26" s="68" t="s">
        <v>0</v>
      </c>
    </row>
    <row r="27" spans="1:19" ht="16" x14ac:dyDescent="0.2">
      <c r="A27" s="43" t="s">
        <v>113</v>
      </c>
      <c r="B27" s="105" t="s">
        <v>114</v>
      </c>
      <c r="C27" s="95">
        <f t="shared" si="1"/>
        <v>3000</v>
      </c>
      <c r="D27" s="137"/>
      <c r="E27" s="227"/>
      <c r="F27" s="38"/>
      <c r="G27" s="128" t="s">
        <v>0</v>
      </c>
      <c r="H27" s="125"/>
      <c r="I27" s="119"/>
      <c r="J27" s="55"/>
      <c r="K27" s="81">
        <v>3000</v>
      </c>
      <c r="L27" s="55"/>
      <c r="M27" s="65"/>
      <c r="N27" s="222">
        <f t="shared" si="0"/>
        <v>14898.05</v>
      </c>
      <c r="O27" s="8"/>
      <c r="P27" s="40"/>
      <c r="Q27" s="39"/>
      <c r="R27" s="88"/>
      <c r="S27" s="68" t="s">
        <v>0</v>
      </c>
    </row>
    <row r="28" spans="1:19" ht="19.5" customHeight="1" x14ac:dyDescent="0.2">
      <c r="A28" s="43" t="s">
        <v>113</v>
      </c>
      <c r="B28" s="176" t="s">
        <v>74</v>
      </c>
      <c r="C28" s="95"/>
      <c r="D28" s="136">
        <f>I28</f>
        <v>-2960</v>
      </c>
      <c r="E28" s="10"/>
      <c r="F28" s="9" t="str">
        <f>J28</f>
        <v xml:space="preserve"> </v>
      </c>
      <c r="G28" s="128"/>
      <c r="H28" s="125"/>
      <c r="I28" s="117">
        <v>-2960</v>
      </c>
      <c r="J28" s="54" t="s">
        <v>0</v>
      </c>
      <c r="K28" s="81"/>
      <c r="L28" s="55"/>
      <c r="M28" s="65"/>
      <c r="N28" s="222">
        <f t="shared" si="0"/>
        <v>11938.05</v>
      </c>
      <c r="O28" s="8"/>
      <c r="P28" s="40"/>
      <c r="Q28" s="39"/>
      <c r="R28" s="88"/>
      <c r="S28" s="68"/>
    </row>
    <row r="29" spans="1:19" ht="16" thickBot="1" x14ac:dyDescent="0.25">
      <c r="A29" s="43" t="s">
        <v>113</v>
      </c>
      <c r="B29" s="105" t="s">
        <v>5</v>
      </c>
      <c r="C29" s="95"/>
      <c r="D29" s="136"/>
      <c r="E29" s="10">
        <f>J29</f>
        <v>-40</v>
      </c>
      <c r="F29" s="9" t="s">
        <v>0</v>
      </c>
      <c r="G29" s="128"/>
      <c r="H29" s="125"/>
      <c r="I29" s="223"/>
      <c r="J29" s="74">
        <v>-40</v>
      </c>
      <c r="K29" s="82"/>
      <c r="L29" s="74"/>
      <c r="M29" s="66"/>
      <c r="N29" s="224">
        <f t="shared" si="0"/>
        <v>11898.05</v>
      </c>
      <c r="O29" s="8"/>
      <c r="P29" s="35"/>
      <c r="Q29" s="225"/>
      <c r="R29" s="226"/>
      <c r="S29" s="69"/>
    </row>
    <row r="30" spans="1:19" ht="27" thickTop="1" x14ac:dyDescent="0.2">
      <c r="A30" s="44" t="s">
        <v>53</v>
      </c>
      <c r="B30" s="105"/>
      <c r="C30" s="163"/>
      <c r="D30" s="164"/>
      <c r="E30" s="228"/>
      <c r="F30" s="165"/>
      <c r="G30" s="166">
        <f>N30+S30</f>
        <v>13979.109999999999</v>
      </c>
      <c r="H30" s="167"/>
      <c r="I30" s="168"/>
      <c r="J30" s="158"/>
      <c r="K30" s="169"/>
      <c r="L30" s="170"/>
      <c r="M30" s="171"/>
      <c r="N30" s="172">
        <f>N29</f>
        <v>11898.05</v>
      </c>
      <c r="O30" s="158"/>
      <c r="P30" s="173"/>
      <c r="Q30" s="47"/>
      <c r="R30" s="174"/>
      <c r="S30" s="175">
        <f>S9</f>
        <v>2081.06</v>
      </c>
    </row>
    <row r="31" spans="1:19" ht="27" thickBot="1" x14ac:dyDescent="0.25">
      <c r="A31" s="44" t="s">
        <v>84</v>
      </c>
      <c r="B31" s="106"/>
      <c r="C31" s="148">
        <f>SUM(C5:C29)</f>
        <v>5875.76</v>
      </c>
      <c r="D31" s="149">
        <f>SUM(D5:D29)</f>
        <v>-23730</v>
      </c>
      <c r="E31" s="150">
        <f>SUM(E5:E29)</f>
        <v>-160</v>
      </c>
      <c r="F31" s="150">
        <f>SUM(F5:F29)</f>
        <v>-32.78</v>
      </c>
      <c r="G31" s="151"/>
      <c r="H31" s="152"/>
      <c r="I31" s="153">
        <f>SUM(I5:I29)</f>
        <v>-23730</v>
      </c>
      <c r="J31" s="154">
        <f>SUM(J5:J30)</f>
        <v>-160</v>
      </c>
      <c r="K31" s="155">
        <f>SUM(K5:K29)</f>
        <v>5267.23</v>
      </c>
      <c r="L31" s="154"/>
      <c r="M31" s="156">
        <f>SUM(M5:M30)</f>
        <v>0</v>
      </c>
      <c r="N31" s="157" t="s">
        <v>0</v>
      </c>
      <c r="O31" s="158"/>
      <c r="P31" s="159">
        <f>SUM(P5:P29)</f>
        <v>0</v>
      </c>
      <c r="Q31" s="160">
        <f>SUM(Q5:Q29)</f>
        <v>-32.78</v>
      </c>
      <c r="R31" s="161">
        <f>SUM(R5:R29)</f>
        <v>1180.53</v>
      </c>
      <c r="S31" s="162"/>
    </row>
    <row r="32" spans="1:19" ht="17" thickTop="1" thickBot="1" x14ac:dyDescent="0.25">
      <c r="C32" s="142"/>
      <c r="D32" s="144"/>
      <c r="E32" s="144"/>
      <c r="F32" s="147" t="s">
        <v>0</v>
      </c>
      <c r="G32" s="98"/>
      <c r="H32" s="27"/>
      <c r="O32" s="27"/>
      <c r="P32" s="2"/>
      <c r="Q32" s="2"/>
      <c r="R32" s="2"/>
      <c r="S32" s="2"/>
    </row>
    <row r="33" spans="1:10" ht="16" thickTop="1" x14ac:dyDescent="0.2"/>
    <row r="34" spans="1:10" x14ac:dyDescent="0.2">
      <c r="A34" s="230" t="s">
        <v>116</v>
      </c>
      <c r="B34" s="230" t="s">
        <v>117</v>
      </c>
      <c r="C34" s="231">
        <f>-F31/C31</f>
        <v>5.5788527781937998E-3</v>
      </c>
      <c r="D34" s="230" t="s">
        <v>85</v>
      </c>
      <c r="E34" s="230"/>
      <c r="F34" s="232"/>
      <c r="G34" s="232"/>
      <c r="H34" s="232"/>
      <c r="I34" s="232"/>
      <c r="J34" s="232"/>
    </row>
    <row r="35" spans="1:10" x14ac:dyDescent="0.2">
      <c r="A35" s="232"/>
      <c r="B35" s="230" t="s">
        <v>124</v>
      </c>
      <c r="C35" s="232"/>
      <c r="D35" s="232"/>
      <c r="E35" s="232"/>
      <c r="F35" s="232"/>
      <c r="G35" s="232"/>
      <c r="H35" s="232"/>
      <c r="I35" s="232"/>
      <c r="J35" s="232"/>
    </row>
    <row r="36" spans="1:10" x14ac:dyDescent="0.2">
      <c r="B36" s="241" t="s">
        <v>125</v>
      </c>
      <c r="C36" s="231"/>
      <c r="D36" s="230"/>
      <c r="E36" s="230"/>
      <c r="F36" s="232"/>
      <c r="G36" s="232"/>
      <c r="H36" s="232"/>
      <c r="I36" s="232"/>
      <c r="J36" s="232"/>
    </row>
  </sheetData>
  <mergeCells count="10">
    <mergeCell ref="C2:G2"/>
    <mergeCell ref="I2:N2"/>
    <mergeCell ref="P2:S2"/>
    <mergeCell ref="D3:F3"/>
    <mergeCell ref="G3:G4"/>
    <mergeCell ref="I3:J3"/>
    <mergeCell ref="K3:M3"/>
    <mergeCell ref="N3:N4"/>
    <mergeCell ref="P3:Q3"/>
    <mergeCell ref="S3:S4"/>
  </mergeCell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6"/>
  <sheetViews>
    <sheetView zoomScale="90" zoomScaleNormal="90" workbookViewId="0">
      <pane ySplit="5" topLeftCell="A18" activePane="bottomLeft" state="frozen"/>
      <selection pane="bottomLeft" activeCell="D27" sqref="D27"/>
    </sheetView>
  </sheetViews>
  <sheetFormatPr baseColWidth="10" defaultColWidth="8.83203125" defaultRowHeight="15" x14ac:dyDescent="0.2"/>
  <cols>
    <col min="1" max="1" width="11.5" customWidth="1"/>
    <col min="2" max="2" width="63.1640625" customWidth="1"/>
    <col min="3" max="3" width="13.6640625" customWidth="1"/>
    <col min="4" max="5" width="12.1640625" customWidth="1"/>
    <col min="6" max="6" width="14.5" customWidth="1"/>
    <col min="7" max="7" width="2.6640625" customWidth="1"/>
    <col min="8" max="8" width="12" customWidth="1"/>
    <col min="9" max="9" width="11.5" customWidth="1"/>
    <col min="10" max="10" width="13.5" customWidth="1"/>
    <col min="11" max="13" width="12.1640625" customWidth="1"/>
    <col min="14" max="14" width="2.33203125" customWidth="1"/>
    <col min="15" max="16" width="12.83203125" customWidth="1"/>
    <col min="17" max="17" width="13.5" customWidth="1"/>
    <col min="18" max="18" width="12.1640625" customWidth="1"/>
    <col min="19" max="19" width="2" customWidth="1"/>
    <col min="20" max="20" width="13.6640625" customWidth="1"/>
    <col min="21" max="22" width="12.1640625" customWidth="1"/>
    <col min="23" max="23" width="15.5" customWidth="1"/>
  </cols>
  <sheetData>
    <row r="1" spans="1:26" ht="25" thickBot="1" x14ac:dyDescent="0.35">
      <c r="A1" s="3" t="s">
        <v>43</v>
      </c>
    </row>
    <row r="2" spans="1:26" ht="39.75" customHeight="1" thickTop="1" thickBot="1" x14ac:dyDescent="0.35">
      <c r="A2" s="3"/>
      <c r="C2" s="510" t="s">
        <v>25</v>
      </c>
      <c r="D2" s="511"/>
      <c r="E2" s="511"/>
      <c r="F2" s="534"/>
      <c r="G2" s="27"/>
      <c r="H2" s="513" t="s">
        <v>17</v>
      </c>
      <c r="I2" s="514"/>
      <c r="J2" s="514"/>
      <c r="K2" s="514"/>
      <c r="L2" s="514"/>
      <c r="M2" s="515"/>
      <c r="N2" s="25"/>
      <c r="O2" s="516" t="s">
        <v>18</v>
      </c>
      <c r="P2" s="517"/>
      <c r="Q2" s="517"/>
      <c r="R2" s="518"/>
      <c r="S2" s="24"/>
    </row>
    <row r="3" spans="1:26" ht="47.25" customHeight="1" thickTop="1" thickBot="1" x14ac:dyDescent="0.3">
      <c r="A3" s="1"/>
      <c r="C3" s="99" t="s">
        <v>46</v>
      </c>
      <c r="D3" s="521" t="s">
        <v>64</v>
      </c>
      <c r="E3" s="520"/>
      <c r="F3" s="523" t="s">
        <v>42</v>
      </c>
      <c r="G3" s="27"/>
      <c r="H3" s="525" t="s">
        <v>22</v>
      </c>
      <c r="I3" s="526"/>
      <c r="J3" s="527" t="s">
        <v>24</v>
      </c>
      <c r="K3" s="522"/>
      <c r="L3" s="528"/>
      <c r="M3" s="529" t="s">
        <v>51</v>
      </c>
      <c r="N3" s="26" t="s">
        <v>0</v>
      </c>
      <c r="O3" s="531" t="s">
        <v>22</v>
      </c>
      <c r="P3" s="526"/>
      <c r="Q3" s="70" t="s">
        <v>24</v>
      </c>
      <c r="R3" s="532" t="s">
        <v>51</v>
      </c>
      <c r="S3" s="17"/>
    </row>
    <row r="4" spans="1:26" ht="67" thickTop="1" thickBot="1" x14ac:dyDescent="0.3">
      <c r="A4" s="131" t="s">
        <v>32</v>
      </c>
      <c r="B4" s="131" t="s">
        <v>33</v>
      </c>
      <c r="C4" s="90" t="s">
        <v>45</v>
      </c>
      <c r="D4" s="132" t="s">
        <v>47</v>
      </c>
      <c r="E4" s="36" t="s">
        <v>40</v>
      </c>
      <c r="F4" s="524"/>
      <c r="G4" s="121"/>
      <c r="H4" s="107" t="s">
        <v>16</v>
      </c>
      <c r="I4" s="49" t="s">
        <v>19</v>
      </c>
      <c r="J4" s="75" t="s">
        <v>44</v>
      </c>
      <c r="K4" s="71" t="s">
        <v>41</v>
      </c>
      <c r="L4" s="57" t="s">
        <v>26</v>
      </c>
      <c r="M4" s="530"/>
      <c r="N4" s="26"/>
      <c r="O4" s="28" t="s">
        <v>23</v>
      </c>
      <c r="P4" s="18" t="s">
        <v>20</v>
      </c>
      <c r="Q4" s="83" t="s">
        <v>39</v>
      </c>
      <c r="R4" s="533"/>
      <c r="S4" s="17"/>
    </row>
    <row r="5" spans="1:26" ht="18" thickTop="1" x14ac:dyDescent="0.2">
      <c r="A5" s="48">
        <v>41640</v>
      </c>
      <c r="B5" s="100" t="s">
        <v>52</v>
      </c>
      <c r="C5" s="91"/>
      <c r="D5" s="133"/>
      <c r="E5" s="20"/>
      <c r="F5" s="130">
        <f>M5+R5</f>
        <v>8286.3700000000008</v>
      </c>
      <c r="G5" s="122"/>
      <c r="H5" s="108"/>
      <c r="I5" s="50"/>
      <c r="J5" s="76"/>
      <c r="K5" s="50"/>
      <c r="L5" s="58"/>
      <c r="M5" s="109">
        <v>7752.25</v>
      </c>
      <c r="N5" s="8"/>
      <c r="O5" s="29"/>
      <c r="P5" s="21"/>
      <c r="Q5" s="84"/>
      <c r="R5" s="67">
        <v>534.12</v>
      </c>
      <c r="S5" s="17"/>
    </row>
    <row r="6" spans="1:26" ht="17" x14ac:dyDescent="0.2">
      <c r="A6" s="41" t="s">
        <v>31</v>
      </c>
      <c r="B6" s="101" t="s">
        <v>58</v>
      </c>
      <c r="C6" s="92">
        <f>Q6</f>
        <v>374</v>
      </c>
      <c r="D6" s="134"/>
      <c r="E6" s="19">
        <f>P6</f>
        <v>-11.55</v>
      </c>
      <c r="F6" s="128">
        <f t="shared" ref="F6:F27" si="0">F5+SUM(C6:E6)</f>
        <v>8648.8200000000015</v>
      </c>
      <c r="G6" s="123"/>
      <c r="H6" s="110"/>
      <c r="I6" s="51"/>
      <c r="J6" s="77"/>
      <c r="K6" s="51"/>
      <c r="L6" s="59"/>
      <c r="M6" s="111"/>
      <c r="N6" s="23"/>
      <c r="O6" s="30"/>
      <c r="P6" s="22">
        <f>-1.05*11</f>
        <v>-11.55</v>
      </c>
      <c r="Q6" s="85">
        <v>374</v>
      </c>
      <c r="R6" s="68">
        <f t="shared" ref="R6:R27" si="1">R5+SUM(O6:Q6)</f>
        <v>896.56999999999994</v>
      </c>
      <c r="S6" s="17"/>
    </row>
    <row r="7" spans="1:26" x14ac:dyDescent="0.2">
      <c r="A7" s="177" t="s">
        <v>31</v>
      </c>
      <c r="B7" s="102" t="s">
        <v>59</v>
      </c>
      <c r="C7" s="93">
        <f>Q7</f>
        <v>481.22</v>
      </c>
      <c r="D7" s="135"/>
      <c r="E7" s="15">
        <f>P7</f>
        <v>-14.09</v>
      </c>
      <c r="F7" s="128">
        <f t="shared" si="0"/>
        <v>9115.9500000000007</v>
      </c>
      <c r="G7" s="7"/>
      <c r="H7" s="112"/>
      <c r="I7" s="23"/>
      <c r="J7" s="78"/>
      <c r="K7" s="23"/>
      <c r="L7" s="60"/>
      <c r="M7" s="113"/>
      <c r="N7" s="23"/>
      <c r="O7" s="31"/>
      <c r="P7" s="16">
        <v>-14.09</v>
      </c>
      <c r="Q7" s="86">
        <v>481.22</v>
      </c>
      <c r="R7" s="68">
        <f t="shared" si="1"/>
        <v>1363.7</v>
      </c>
      <c r="S7" s="17"/>
    </row>
    <row r="8" spans="1:26" ht="19.5" customHeight="1" x14ac:dyDescent="0.2">
      <c r="A8" s="42">
        <v>41681</v>
      </c>
      <c r="B8" s="103" t="s">
        <v>48</v>
      </c>
      <c r="C8" s="94"/>
      <c r="D8" s="136"/>
      <c r="E8" s="9"/>
      <c r="F8" s="128">
        <f t="shared" si="0"/>
        <v>9115.9500000000007</v>
      </c>
      <c r="G8" s="124"/>
      <c r="H8" s="114"/>
      <c r="I8" s="52"/>
      <c r="J8" s="79"/>
      <c r="K8" s="52"/>
      <c r="L8" s="61">
        <v>500</v>
      </c>
      <c r="M8" s="115">
        <f>M5+SUM(H8:L8)</f>
        <v>8252.25</v>
      </c>
      <c r="N8" s="8"/>
      <c r="O8" s="33">
        <v>-500</v>
      </c>
      <c r="P8" s="12"/>
      <c r="Q8" s="87"/>
      <c r="R8" s="68">
        <f t="shared" si="1"/>
        <v>863.7</v>
      </c>
      <c r="S8" s="8"/>
      <c r="X8" s="4"/>
    </row>
    <row r="9" spans="1:26" ht="17.25" customHeight="1" x14ac:dyDescent="0.2">
      <c r="A9" s="42">
        <v>41688</v>
      </c>
      <c r="B9" s="103" t="s">
        <v>48</v>
      </c>
      <c r="C9" s="94"/>
      <c r="D9" s="136"/>
      <c r="E9" s="9"/>
      <c r="F9" s="128">
        <f t="shared" si="0"/>
        <v>9115.9500000000007</v>
      </c>
      <c r="G9" s="124"/>
      <c r="H9" s="114"/>
      <c r="I9" s="52"/>
      <c r="J9" s="79"/>
      <c r="K9" s="52"/>
      <c r="L9" s="61">
        <v>73.540000000000006</v>
      </c>
      <c r="M9" s="115">
        <f t="shared" ref="M9:M27" si="2">M8+SUM(H9:L9)</f>
        <v>8325.7900000000009</v>
      </c>
      <c r="N9" s="8"/>
      <c r="O9" s="33">
        <v>-73.540000000000006</v>
      </c>
      <c r="P9" s="12"/>
      <c r="Q9" s="87"/>
      <c r="R9" s="68">
        <f t="shared" si="1"/>
        <v>790.16000000000008</v>
      </c>
      <c r="S9" s="8"/>
      <c r="X9" s="4"/>
    </row>
    <row r="10" spans="1:26" ht="32" x14ac:dyDescent="0.2">
      <c r="A10" s="42">
        <v>41694</v>
      </c>
      <c r="B10" s="104" t="s">
        <v>34</v>
      </c>
      <c r="C10" s="94"/>
      <c r="D10" s="136"/>
      <c r="E10" s="9"/>
      <c r="F10" s="128">
        <f t="shared" si="0"/>
        <v>9115.9500000000007</v>
      </c>
      <c r="G10" s="124"/>
      <c r="H10" s="116">
        <v>-333.98</v>
      </c>
      <c r="I10" s="53"/>
      <c r="J10" s="79"/>
      <c r="K10" s="52"/>
      <c r="L10" s="62"/>
      <c r="M10" s="115">
        <f t="shared" si="2"/>
        <v>7991.8100000000013</v>
      </c>
      <c r="N10" s="8"/>
      <c r="O10" s="32"/>
      <c r="P10" s="12"/>
      <c r="Q10" s="87"/>
      <c r="R10" s="68">
        <f t="shared" si="1"/>
        <v>790.16000000000008</v>
      </c>
      <c r="S10" s="8"/>
      <c r="X10" s="4"/>
    </row>
    <row r="11" spans="1:26" ht="16" x14ac:dyDescent="0.2">
      <c r="A11" s="42">
        <v>41723</v>
      </c>
      <c r="B11" s="104" t="s">
        <v>1</v>
      </c>
      <c r="C11" s="94">
        <f>J11</f>
        <v>8.91</v>
      </c>
      <c r="D11" s="136"/>
      <c r="E11" s="9"/>
      <c r="F11" s="128">
        <f t="shared" si="0"/>
        <v>9124.86</v>
      </c>
      <c r="G11" s="124"/>
      <c r="H11" s="114"/>
      <c r="I11" s="52"/>
      <c r="J11" s="80">
        <v>8.91</v>
      </c>
      <c r="K11" s="54"/>
      <c r="L11" s="63"/>
      <c r="M11" s="115">
        <f t="shared" si="2"/>
        <v>8000.7200000000012</v>
      </c>
      <c r="N11" s="8"/>
      <c r="O11" s="32"/>
      <c r="P11" s="12"/>
      <c r="Q11" s="87"/>
      <c r="R11" s="68">
        <f t="shared" si="1"/>
        <v>790.16000000000008</v>
      </c>
      <c r="S11" s="8"/>
      <c r="X11" s="4"/>
    </row>
    <row r="12" spans="1:26" ht="18.75" customHeight="1" x14ac:dyDescent="0.2">
      <c r="A12" s="43" t="s">
        <v>3</v>
      </c>
      <c r="B12" s="104" t="s">
        <v>2</v>
      </c>
      <c r="C12" s="94"/>
      <c r="D12" s="136"/>
      <c r="E12" s="9"/>
      <c r="F12" s="128">
        <f t="shared" si="0"/>
        <v>9124.86</v>
      </c>
      <c r="G12" s="124"/>
      <c r="H12" s="117"/>
      <c r="I12" s="54"/>
      <c r="J12" s="80" t="s">
        <v>0</v>
      </c>
      <c r="K12" s="73">
        <v>333.98</v>
      </c>
      <c r="L12" s="64"/>
      <c r="M12" s="115">
        <f t="shared" si="2"/>
        <v>8334.7000000000007</v>
      </c>
      <c r="N12" s="8"/>
      <c r="O12" s="32"/>
      <c r="P12" s="12"/>
      <c r="Q12" s="87"/>
      <c r="R12" s="68">
        <f t="shared" si="1"/>
        <v>790.16000000000008</v>
      </c>
      <c r="S12" s="8"/>
      <c r="X12" s="4"/>
    </row>
    <row r="13" spans="1:26" ht="84" customHeight="1" x14ac:dyDescent="0.2">
      <c r="A13" s="43" t="s">
        <v>3</v>
      </c>
      <c r="B13" s="105" t="s">
        <v>60</v>
      </c>
      <c r="C13" s="94">
        <f>J13</f>
        <v>783</v>
      </c>
      <c r="D13" s="136"/>
      <c r="E13" s="9"/>
      <c r="F13" s="128">
        <f t="shared" si="0"/>
        <v>9907.86</v>
      </c>
      <c r="G13" s="125"/>
      <c r="H13" s="117"/>
      <c r="I13" s="54"/>
      <c r="J13" s="80">
        <v>783</v>
      </c>
      <c r="K13" s="54"/>
      <c r="L13" s="63"/>
      <c r="M13" s="115">
        <f t="shared" si="2"/>
        <v>9117.7000000000007</v>
      </c>
      <c r="N13" s="8"/>
      <c r="O13" s="32"/>
      <c r="P13" s="12"/>
      <c r="Q13" s="87"/>
      <c r="R13" s="68">
        <f t="shared" si="1"/>
        <v>790.16000000000008</v>
      </c>
      <c r="S13" s="8"/>
      <c r="X13" s="4"/>
    </row>
    <row r="14" spans="1:26" ht="62.25" customHeight="1" x14ac:dyDescent="0.2">
      <c r="A14" s="43" t="s">
        <v>4</v>
      </c>
      <c r="B14" s="243" t="s">
        <v>61</v>
      </c>
      <c r="C14" s="94">
        <f>J14</f>
        <v>27690.37</v>
      </c>
      <c r="D14" s="136"/>
      <c r="E14" s="9"/>
      <c r="F14" s="128">
        <f t="shared" si="0"/>
        <v>37598.229999999996</v>
      </c>
      <c r="G14" s="125"/>
      <c r="H14" s="117"/>
      <c r="I14" s="54"/>
      <c r="J14" s="80">
        <v>27690.37</v>
      </c>
      <c r="K14" s="54"/>
      <c r="L14" s="63"/>
      <c r="M14" s="115">
        <f t="shared" si="2"/>
        <v>36808.07</v>
      </c>
      <c r="N14" s="8"/>
      <c r="O14" s="32"/>
      <c r="P14" s="12"/>
      <c r="Q14" s="87"/>
      <c r="R14" s="68">
        <f t="shared" si="1"/>
        <v>790.16000000000008</v>
      </c>
      <c r="S14" s="8"/>
      <c r="X14" s="4"/>
    </row>
    <row r="15" spans="1:26" ht="15.75" customHeight="1" x14ac:dyDescent="0.2">
      <c r="A15" s="43" t="s">
        <v>4</v>
      </c>
      <c r="B15" s="105" t="s">
        <v>5</v>
      </c>
      <c r="C15" s="94"/>
      <c r="D15" s="136"/>
      <c r="E15" s="9">
        <f>I15</f>
        <v>-15</v>
      </c>
      <c r="F15" s="128">
        <f t="shared" si="0"/>
        <v>37583.229999999996</v>
      </c>
      <c r="G15" s="125"/>
      <c r="H15" s="117" t="s">
        <v>0</v>
      </c>
      <c r="I15" s="54">
        <v>-15</v>
      </c>
      <c r="J15" s="80"/>
      <c r="K15" s="54"/>
      <c r="L15" s="63"/>
      <c r="M15" s="115">
        <f t="shared" si="2"/>
        <v>36793.07</v>
      </c>
      <c r="N15" s="8"/>
      <c r="O15" s="32"/>
      <c r="P15" s="12"/>
      <c r="Q15" s="87"/>
      <c r="R15" s="68">
        <f t="shared" si="1"/>
        <v>790.16000000000008</v>
      </c>
      <c r="S15" s="8"/>
      <c r="X15" s="4"/>
    </row>
    <row r="16" spans="1:26" ht="70.5" customHeight="1" x14ac:dyDescent="0.2">
      <c r="A16" s="43" t="s">
        <v>4</v>
      </c>
      <c r="B16" s="105" t="s">
        <v>62</v>
      </c>
      <c r="C16" s="94">
        <f>J16</f>
        <v>720</v>
      </c>
      <c r="D16" s="136"/>
      <c r="E16" s="10"/>
      <c r="F16" s="128">
        <f t="shared" si="0"/>
        <v>38303.229999999996</v>
      </c>
      <c r="G16" s="125"/>
      <c r="H16" s="117"/>
      <c r="I16" s="54"/>
      <c r="J16" s="80">
        <v>720</v>
      </c>
      <c r="K16" s="53"/>
      <c r="L16" s="64"/>
      <c r="M16" s="115">
        <f t="shared" si="2"/>
        <v>37513.07</v>
      </c>
      <c r="N16" s="8"/>
      <c r="O16" s="34"/>
      <c r="P16" s="13"/>
      <c r="Q16" s="87"/>
      <c r="R16" s="68">
        <f t="shared" si="1"/>
        <v>790.16000000000008</v>
      </c>
      <c r="S16" s="8"/>
      <c r="X16" s="6"/>
      <c r="Y16" s="6"/>
      <c r="Z16" s="6"/>
    </row>
    <row r="17" spans="1:26" ht="15.75" customHeight="1" x14ac:dyDescent="0.2">
      <c r="A17" s="43" t="s">
        <v>6</v>
      </c>
      <c r="B17" s="105" t="s">
        <v>35</v>
      </c>
      <c r="C17" s="94">
        <f>J17</f>
        <v>20</v>
      </c>
      <c r="D17" s="136"/>
      <c r="E17" s="9"/>
      <c r="F17" s="128">
        <f t="shared" si="0"/>
        <v>38323.229999999996</v>
      </c>
      <c r="G17" s="125"/>
      <c r="H17" s="117"/>
      <c r="I17" s="54"/>
      <c r="J17" s="80">
        <v>20</v>
      </c>
      <c r="K17" s="54"/>
      <c r="L17" s="63"/>
      <c r="M17" s="115">
        <f t="shared" si="2"/>
        <v>37533.07</v>
      </c>
      <c r="N17" s="8"/>
      <c r="O17" s="32" t="s">
        <v>0</v>
      </c>
      <c r="P17" s="12"/>
      <c r="Q17" s="87"/>
      <c r="R17" s="68">
        <f t="shared" si="1"/>
        <v>790.16000000000008</v>
      </c>
      <c r="S17" s="8"/>
      <c r="X17" s="4"/>
    </row>
    <row r="18" spans="1:26" ht="17.25" customHeight="1" x14ac:dyDescent="0.2">
      <c r="A18" s="43" t="s">
        <v>7</v>
      </c>
      <c r="B18" s="103" t="s">
        <v>48</v>
      </c>
      <c r="C18" s="94"/>
      <c r="D18" s="136"/>
      <c r="E18" s="9"/>
      <c r="F18" s="128">
        <f t="shared" si="0"/>
        <v>38323.229999999996</v>
      </c>
      <c r="G18" s="124"/>
      <c r="H18" s="114"/>
      <c r="I18" s="52"/>
      <c r="J18" s="79"/>
      <c r="K18" s="52"/>
      <c r="L18" s="61">
        <v>443.05</v>
      </c>
      <c r="M18" s="115">
        <f t="shared" si="2"/>
        <v>37976.120000000003</v>
      </c>
      <c r="N18" s="8"/>
      <c r="O18" s="33">
        <v>-443.05</v>
      </c>
      <c r="P18" s="12"/>
      <c r="Q18" s="87"/>
      <c r="R18" s="68">
        <f t="shared" si="1"/>
        <v>347.11000000000007</v>
      </c>
      <c r="S18" s="8"/>
      <c r="X18" s="4"/>
    </row>
    <row r="19" spans="1:26" ht="28.5" customHeight="1" x14ac:dyDescent="0.2">
      <c r="A19" s="43" t="s">
        <v>8</v>
      </c>
      <c r="B19" s="105" t="s">
        <v>36</v>
      </c>
      <c r="C19" s="94"/>
      <c r="D19" s="136"/>
      <c r="E19" s="9"/>
      <c r="F19" s="128">
        <f t="shared" si="0"/>
        <v>38323.229999999996</v>
      </c>
      <c r="G19" s="125"/>
      <c r="H19" s="126">
        <v>-485</v>
      </c>
      <c r="I19" s="53"/>
      <c r="J19" s="80"/>
      <c r="K19" s="54"/>
      <c r="L19" s="63"/>
      <c r="M19" s="115">
        <f t="shared" si="2"/>
        <v>37491.120000000003</v>
      </c>
      <c r="N19" s="8"/>
      <c r="O19" s="32"/>
      <c r="P19" s="12"/>
      <c r="Q19" s="87"/>
      <c r="R19" s="68">
        <f t="shared" si="1"/>
        <v>347.11000000000007</v>
      </c>
      <c r="S19" s="8"/>
      <c r="X19" s="4"/>
    </row>
    <row r="20" spans="1:26" ht="15.75" customHeight="1" x14ac:dyDescent="0.2">
      <c r="A20" s="43" t="s">
        <v>9</v>
      </c>
      <c r="B20" s="176" t="s">
        <v>10</v>
      </c>
      <c r="C20" s="94"/>
      <c r="D20" s="136">
        <f>H20</f>
        <v>-10000</v>
      </c>
      <c r="E20" s="9"/>
      <c r="F20" s="128">
        <f t="shared" si="0"/>
        <v>28323.229999999996</v>
      </c>
      <c r="G20" s="125"/>
      <c r="H20" s="117">
        <v>-10000</v>
      </c>
      <c r="I20" s="54"/>
      <c r="J20" s="80" t="s">
        <v>0</v>
      </c>
      <c r="K20" s="54"/>
      <c r="L20" s="63"/>
      <c r="M20" s="115">
        <f t="shared" si="2"/>
        <v>27491.120000000003</v>
      </c>
      <c r="N20" s="8"/>
      <c r="O20" s="32"/>
      <c r="P20" s="12"/>
      <c r="Q20" s="87"/>
      <c r="R20" s="68">
        <f t="shared" si="1"/>
        <v>347.11000000000007</v>
      </c>
      <c r="S20" s="8"/>
      <c r="X20" s="4"/>
    </row>
    <row r="21" spans="1:26" ht="15.75" customHeight="1" x14ac:dyDescent="0.2">
      <c r="A21" s="43" t="s">
        <v>9</v>
      </c>
      <c r="B21" s="105" t="s">
        <v>5</v>
      </c>
      <c r="C21" s="94"/>
      <c r="D21" s="136"/>
      <c r="E21" s="9">
        <f>I21</f>
        <v>-40</v>
      </c>
      <c r="F21" s="128">
        <f t="shared" si="0"/>
        <v>28283.229999999996</v>
      </c>
      <c r="G21" s="125"/>
      <c r="H21" s="117" t="s">
        <v>0</v>
      </c>
      <c r="I21" s="54">
        <v>-40</v>
      </c>
      <c r="J21" s="80"/>
      <c r="K21" s="54"/>
      <c r="L21" s="63"/>
      <c r="M21" s="115">
        <f t="shared" si="2"/>
        <v>27451.120000000003</v>
      </c>
      <c r="N21" s="8"/>
      <c r="O21" s="32"/>
      <c r="P21" s="12"/>
      <c r="Q21" s="87"/>
      <c r="R21" s="68">
        <f t="shared" si="1"/>
        <v>347.11000000000007</v>
      </c>
      <c r="S21" s="8"/>
      <c r="X21" s="4"/>
    </row>
    <row r="22" spans="1:26" ht="15.75" customHeight="1" x14ac:dyDescent="0.2">
      <c r="A22" s="43" t="s">
        <v>11</v>
      </c>
      <c r="B22" s="105" t="s">
        <v>12</v>
      </c>
      <c r="C22" s="94"/>
      <c r="D22" s="136"/>
      <c r="E22" s="9"/>
      <c r="F22" s="128">
        <f t="shared" si="0"/>
        <v>28283.229999999996</v>
      </c>
      <c r="G22" s="125"/>
      <c r="H22" s="117"/>
      <c r="I22" s="54"/>
      <c r="J22" s="80" t="s">
        <v>0</v>
      </c>
      <c r="K22" s="127">
        <v>485</v>
      </c>
      <c r="L22" s="64"/>
      <c r="M22" s="115">
        <f t="shared" si="2"/>
        <v>27936.120000000003</v>
      </c>
      <c r="N22" s="8"/>
      <c r="O22" s="32"/>
      <c r="P22" s="12"/>
      <c r="Q22" s="87"/>
      <c r="R22" s="68">
        <f t="shared" si="1"/>
        <v>347.11000000000007</v>
      </c>
      <c r="S22" s="8"/>
      <c r="X22" s="4"/>
    </row>
    <row r="23" spans="1:26" ht="69" customHeight="1" x14ac:dyDescent="0.2">
      <c r="A23" s="43" t="s">
        <v>13</v>
      </c>
      <c r="B23" s="105" t="s">
        <v>63</v>
      </c>
      <c r="C23" s="94">
        <f>J23</f>
        <v>2704.69</v>
      </c>
      <c r="D23" s="136"/>
      <c r="E23" s="10"/>
      <c r="F23" s="128">
        <f t="shared" si="0"/>
        <v>30987.919999999995</v>
      </c>
      <c r="G23" s="125"/>
      <c r="H23" s="117"/>
      <c r="I23" s="54"/>
      <c r="J23" s="80">
        <v>2704.69</v>
      </c>
      <c r="K23" s="53"/>
      <c r="L23" s="64"/>
      <c r="M23" s="115">
        <f t="shared" si="2"/>
        <v>30640.81</v>
      </c>
      <c r="N23" s="8"/>
      <c r="O23" s="34"/>
      <c r="P23" s="13"/>
      <c r="Q23" s="87"/>
      <c r="R23" s="68">
        <f t="shared" si="1"/>
        <v>347.11000000000007</v>
      </c>
      <c r="S23" s="8"/>
      <c r="X23" s="11"/>
      <c r="Y23" s="11"/>
      <c r="Z23" s="11"/>
    </row>
    <row r="24" spans="1:26" ht="15.75" customHeight="1" x14ac:dyDescent="0.2">
      <c r="A24" s="43" t="s">
        <v>14</v>
      </c>
      <c r="B24" s="105" t="s">
        <v>37</v>
      </c>
      <c r="C24" s="94">
        <f>J24</f>
        <v>20</v>
      </c>
      <c r="D24" s="136"/>
      <c r="E24" s="9"/>
      <c r="F24" s="128">
        <f t="shared" si="0"/>
        <v>31007.919999999995</v>
      </c>
      <c r="G24" s="125"/>
      <c r="H24" s="117"/>
      <c r="I24" s="54"/>
      <c r="J24" s="80">
        <v>20</v>
      </c>
      <c r="K24" s="54"/>
      <c r="L24" s="63"/>
      <c r="M24" s="115">
        <f t="shared" si="2"/>
        <v>30660.81</v>
      </c>
      <c r="N24" s="8"/>
      <c r="O24" s="32"/>
      <c r="P24" s="12"/>
      <c r="Q24" s="87"/>
      <c r="R24" s="68">
        <f t="shared" si="1"/>
        <v>347.11000000000007</v>
      </c>
      <c r="S24" s="8"/>
      <c r="X24" s="4"/>
    </row>
    <row r="25" spans="1:26" ht="47.25" customHeight="1" thickBot="1" x14ac:dyDescent="0.25">
      <c r="A25" s="43" t="s">
        <v>15</v>
      </c>
      <c r="B25" s="105" t="s">
        <v>38</v>
      </c>
      <c r="C25" s="95"/>
      <c r="D25" s="137"/>
      <c r="E25" s="38">
        <f>H25</f>
        <v>-139.99</v>
      </c>
      <c r="F25" s="128">
        <f t="shared" si="0"/>
        <v>30867.929999999993</v>
      </c>
      <c r="G25" s="125"/>
      <c r="H25" s="118">
        <v>-139.99</v>
      </c>
      <c r="I25" s="55"/>
      <c r="J25" s="81"/>
      <c r="K25" s="55"/>
      <c r="L25" s="65"/>
      <c r="M25" s="115">
        <f t="shared" si="2"/>
        <v>30520.82</v>
      </c>
      <c r="N25" s="8"/>
      <c r="O25" s="40"/>
      <c r="P25" s="39"/>
      <c r="Q25" s="88"/>
      <c r="R25" s="68">
        <f t="shared" si="1"/>
        <v>347.11000000000007</v>
      </c>
      <c r="S25" s="8"/>
      <c r="X25" s="5"/>
    </row>
    <row r="26" spans="1:26" ht="15.75" customHeight="1" thickTop="1" x14ac:dyDescent="0.2">
      <c r="A26" s="43" t="s">
        <v>27</v>
      </c>
      <c r="B26" s="176" t="s">
        <v>29</v>
      </c>
      <c r="C26" s="95">
        <f>Q26</f>
        <v>100</v>
      </c>
      <c r="D26" s="137"/>
      <c r="E26" s="38">
        <f>P26</f>
        <v>-2.5</v>
      </c>
      <c r="F26" s="128">
        <f t="shared" si="0"/>
        <v>30965.429999999993</v>
      </c>
      <c r="G26" s="125"/>
      <c r="H26" s="119"/>
      <c r="I26" s="55"/>
      <c r="J26" s="81"/>
      <c r="K26" s="55"/>
      <c r="L26" s="65"/>
      <c r="M26" s="115">
        <f t="shared" si="2"/>
        <v>30520.82</v>
      </c>
      <c r="N26" s="8"/>
      <c r="O26" s="40"/>
      <c r="P26" s="22">
        <v>-2.5</v>
      </c>
      <c r="Q26" s="85">
        <v>100</v>
      </c>
      <c r="R26" s="68">
        <f t="shared" si="1"/>
        <v>444.61000000000007</v>
      </c>
      <c r="S26" s="8"/>
      <c r="X26" s="5"/>
    </row>
    <row r="27" spans="1:26" ht="17.25" customHeight="1" thickBot="1" x14ac:dyDescent="0.25">
      <c r="A27" s="43" t="s">
        <v>28</v>
      </c>
      <c r="B27" s="176" t="s">
        <v>30</v>
      </c>
      <c r="C27" s="96">
        <f>Q27</f>
        <v>500</v>
      </c>
      <c r="D27" s="138"/>
      <c r="E27" s="14">
        <f>P27</f>
        <v>-11.3</v>
      </c>
      <c r="F27" s="129">
        <f t="shared" si="0"/>
        <v>31454.129999999994</v>
      </c>
      <c r="G27" s="125"/>
      <c r="H27" s="118" t="s">
        <v>0</v>
      </c>
      <c r="I27" s="56"/>
      <c r="J27" s="82"/>
      <c r="K27" s="74"/>
      <c r="L27" s="66"/>
      <c r="M27" s="120">
        <f t="shared" si="2"/>
        <v>30520.82</v>
      </c>
      <c r="N27" s="8"/>
      <c r="O27" s="35"/>
      <c r="P27" s="45">
        <v>-11.3</v>
      </c>
      <c r="Q27" s="89">
        <v>500</v>
      </c>
      <c r="R27" s="69">
        <f t="shared" si="1"/>
        <v>933.31000000000006</v>
      </c>
      <c r="S27" s="8"/>
      <c r="X27" s="4"/>
    </row>
    <row r="28" spans="1:26" ht="26.25" customHeight="1" thickTop="1" x14ac:dyDescent="0.2">
      <c r="A28" s="44" t="s">
        <v>53</v>
      </c>
      <c r="B28" s="105"/>
      <c r="C28" s="163"/>
      <c r="D28" s="164"/>
      <c r="E28" s="165"/>
      <c r="F28" s="166">
        <f>F27</f>
        <v>31454.129999999994</v>
      </c>
      <c r="G28" s="167"/>
      <c r="H28" s="168"/>
      <c r="I28" s="158"/>
      <c r="J28" s="169"/>
      <c r="K28" s="170"/>
      <c r="L28" s="171"/>
      <c r="M28" s="172">
        <f>M27</f>
        <v>30520.82</v>
      </c>
      <c r="N28" s="158"/>
      <c r="O28" s="173"/>
      <c r="P28" s="47"/>
      <c r="Q28" s="174"/>
      <c r="R28" s="175">
        <f>R27</f>
        <v>933.31000000000006</v>
      </c>
      <c r="S28" s="46"/>
      <c r="X28" s="5"/>
    </row>
    <row r="29" spans="1:26" ht="27" thickBot="1" x14ac:dyDescent="0.25">
      <c r="A29" s="44" t="s">
        <v>21</v>
      </c>
      <c r="B29" s="106"/>
      <c r="C29" s="148">
        <f>SUM(C6:C27)</f>
        <v>33402.19</v>
      </c>
      <c r="D29" s="149">
        <f>SUM(D6:D27)</f>
        <v>-10000</v>
      </c>
      <c r="E29" s="150">
        <f>SUM(E6:E27)</f>
        <v>-234.43</v>
      </c>
      <c r="F29" s="151"/>
      <c r="G29" s="152"/>
      <c r="H29" s="153">
        <f>SUM(H8:H27)</f>
        <v>-10958.97</v>
      </c>
      <c r="I29" s="154">
        <f>SUM(I8:I28)</f>
        <v>-55</v>
      </c>
      <c r="J29" s="155">
        <f>SUM(J8:J27)</f>
        <v>31946.969999999998</v>
      </c>
      <c r="K29" s="154"/>
      <c r="L29" s="156">
        <f>SUM(L8:L28)</f>
        <v>1016.5899999999999</v>
      </c>
      <c r="M29" s="157" t="s">
        <v>0</v>
      </c>
      <c r="N29" s="158"/>
      <c r="O29" s="159">
        <f>SUM(O6:O27)</f>
        <v>-1016.5899999999999</v>
      </c>
      <c r="P29" s="160">
        <f>SUM(P6:P27)</f>
        <v>-39.44</v>
      </c>
      <c r="Q29" s="161">
        <f>SUM(Q6:Q27)</f>
        <v>1455.22</v>
      </c>
      <c r="R29" s="162"/>
      <c r="S29" s="46"/>
    </row>
    <row r="30" spans="1:26" ht="16" thickTop="1" x14ac:dyDescent="0.2">
      <c r="C30" s="141"/>
      <c r="D30" s="143"/>
      <c r="E30" s="145" t="s">
        <v>54</v>
      </c>
      <c r="F30" s="97"/>
      <c r="G30" s="27"/>
      <c r="N30" s="27"/>
      <c r="O30" s="2"/>
      <c r="P30" s="2"/>
      <c r="Q30" s="2"/>
      <c r="R30" s="2"/>
      <c r="S30" s="2"/>
      <c r="T30" s="2"/>
      <c r="U30" s="2"/>
      <c r="V30" s="2"/>
    </row>
    <row r="31" spans="1:26" x14ac:dyDescent="0.2">
      <c r="C31" s="141"/>
      <c r="D31" s="143"/>
      <c r="E31" s="146">
        <f>-E29/C29</f>
        <v>7.0184020868092776E-3</v>
      </c>
      <c r="F31" s="97"/>
      <c r="G31" s="27"/>
      <c r="N31" s="27"/>
      <c r="O31" s="2"/>
      <c r="P31" s="2"/>
      <c r="Q31" s="2"/>
      <c r="R31" s="2"/>
      <c r="S31" s="2"/>
      <c r="T31" s="2"/>
      <c r="U31" s="2"/>
      <c r="V31" s="2"/>
    </row>
    <row r="32" spans="1:26" x14ac:dyDescent="0.2">
      <c r="C32" s="141"/>
      <c r="D32" s="143"/>
      <c r="E32" s="145" t="s">
        <v>55</v>
      </c>
      <c r="F32" s="97"/>
      <c r="G32" s="27"/>
      <c r="N32" s="27"/>
      <c r="O32" s="2"/>
      <c r="P32" s="2"/>
      <c r="Q32" s="2"/>
      <c r="R32" s="2"/>
      <c r="S32" s="2"/>
      <c r="T32" s="2"/>
      <c r="U32" s="2"/>
      <c r="V32" s="2"/>
    </row>
    <row r="33" spans="1:22" x14ac:dyDescent="0.2">
      <c r="C33" s="141"/>
      <c r="D33" s="143"/>
      <c r="E33" s="145" t="s">
        <v>56</v>
      </c>
      <c r="F33" s="97"/>
      <c r="G33" s="27"/>
      <c r="N33" s="27"/>
      <c r="O33" s="2"/>
      <c r="P33" s="2"/>
      <c r="Q33" s="2"/>
      <c r="R33" s="2"/>
      <c r="S33" s="2"/>
      <c r="T33" s="2"/>
      <c r="U33" s="2"/>
      <c r="V33" s="2"/>
    </row>
    <row r="34" spans="1:22" ht="16" thickBot="1" x14ac:dyDescent="0.25">
      <c r="C34" s="142"/>
      <c r="D34" s="144"/>
      <c r="E34" s="147" t="s">
        <v>57</v>
      </c>
      <c r="F34" s="98"/>
      <c r="G34" s="27"/>
      <c r="N34" s="27"/>
      <c r="O34" s="2"/>
      <c r="P34" s="2"/>
      <c r="Q34" s="2"/>
      <c r="R34" s="2"/>
      <c r="S34" s="2"/>
      <c r="T34" s="2"/>
      <c r="U34" s="2"/>
      <c r="V34" s="2"/>
    </row>
    <row r="35" spans="1:22" ht="20" thickTop="1" x14ac:dyDescent="0.25">
      <c r="A35" s="139" t="s">
        <v>49</v>
      </c>
      <c r="B35" s="140" t="s">
        <v>50</v>
      </c>
      <c r="N35" s="27"/>
      <c r="O35" s="2"/>
      <c r="P35" s="2"/>
      <c r="Q35" s="2"/>
      <c r="R35" s="2"/>
      <c r="S35" s="2"/>
      <c r="T35" s="2"/>
      <c r="U35" s="2"/>
      <c r="V35" s="2"/>
    </row>
    <row r="36" spans="1:22" x14ac:dyDescent="0.2">
      <c r="O36" s="2"/>
      <c r="P36" s="2"/>
      <c r="Q36" s="2"/>
      <c r="R36" s="2"/>
      <c r="S36" s="2"/>
      <c r="T36" s="2"/>
      <c r="U36" s="2"/>
      <c r="V36" s="2"/>
    </row>
  </sheetData>
  <sortState xmlns:xlrd2="http://schemas.microsoft.com/office/spreadsheetml/2017/richdata2" ref="A10:N27">
    <sortCondition ref="A10"/>
  </sortState>
  <mergeCells count="10">
    <mergeCell ref="D3:E3"/>
    <mergeCell ref="O3:P3"/>
    <mergeCell ref="H3:I3"/>
    <mergeCell ref="J3:L3"/>
    <mergeCell ref="H2:M2"/>
    <mergeCell ref="O2:R2"/>
    <mergeCell ref="C2:F2"/>
    <mergeCell ref="M3:M4"/>
    <mergeCell ref="R3:R4"/>
    <mergeCell ref="F3:F4"/>
  </mergeCells>
  <pageMargins left="0.7" right="0.7" top="0.75" bottom="0.75" header="0.3" footer="0.3"/>
  <pageSetup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121A7-320C-4973-B212-4AE7C8B7F179}">
  <dimension ref="A1:AD32"/>
  <sheetViews>
    <sheetView topLeftCell="A13" workbookViewId="0">
      <selection activeCell="D30" sqref="D30:E30"/>
    </sheetView>
  </sheetViews>
  <sheetFormatPr baseColWidth="10" defaultColWidth="8.83203125" defaultRowHeight="15" x14ac:dyDescent="0.2"/>
  <cols>
    <col min="1" max="1" width="11.5" customWidth="1"/>
    <col min="2" max="2" width="72.33203125" customWidth="1"/>
    <col min="3" max="8" width="14.33203125" customWidth="1"/>
    <col min="9" max="9" width="2.1640625" customWidth="1"/>
    <col min="10" max="10" width="12" customWidth="1"/>
    <col min="11" max="11" width="11.5" customWidth="1"/>
    <col min="12" max="12" width="13.5" customWidth="1"/>
    <col min="13" max="13" width="14.33203125" customWidth="1"/>
    <col min="14" max="16" width="12.1640625" customWidth="1"/>
    <col min="17" max="17" width="2.33203125" customWidth="1"/>
    <col min="18" max="18" width="13.1640625" customWidth="1"/>
    <col min="19" max="19" width="11.5" customWidth="1"/>
    <col min="20" max="20" width="13.5" customWidth="1"/>
    <col min="21" max="21" width="14.33203125" customWidth="1"/>
    <col min="22" max="23" width="12.1640625" customWidth="1"/>
    <col min="24" max="24" width="13" customWidth="1"/>
    <col min="25" max="25" width="2.33203125" customWidth="1"/>
    <col min="26" max="28" width="12.83203125" customWidth="1"/>
    <col min="29" max="29" width="13.5" customWidth="1"/>
    <col min="30" max="30" width="12.1640625" customWidth="1"/>
  </cols>
  <sheetData>
    <row r="1" spans="1:30" ht="25" thickBot="1" x14ac:dyDescent="0.35">
      <c r="A1" s="3" t="s">
        <v>311</v>
      </c>
    </row>
    <row r="2" spans="1:30" ht="26" thickTop="1" thickBot="1" x14ac:dyDescent="0.35">
      <c r="A2" s="3"/>
      <c r="C2" s="510" t="s">
        <v>242</v>
      </c>
      <c r="D2" s="511"/>
      <c r="E2" s="511"/>
      <c r="F2" s="511"/>
      <c r="G2" s="511"/>
      <c r="H2" s="512"/>
      <c r="I2" s="27"/>
      <c r="J2" s="513" t="s">
        <v>237</v>
      </c>
      <c r="K2" s="514"/>
      <c r="L2" s="514"/>
      <c r="M2" s="514"/>
      <c r="N2" s="514"/>
      <c r="O2" s="514"/>
      <c r="P2" s="515"/>
      <c r="Q2" s="25"/>
      <c r="R2" s="513" t="s">
        <v>236</v>
      </c>
      <c r="S2" s="514"/>
      <c r="T2" s="514"/>
      <c r="U2" s="514"/>
      <c r="V2" s="514"/>
      <c r="W2" s="514"/>
      <c r="X2" s="515"/>
      <c r="Y2" s="25"/>
      <c r="Z2" s="516" t="s">
        <v>18</v>
      </c>
      <c r="AA2" s="517"/>
      <c r="AB2" s="517"/>
      <c r="AC2" s="517"/>
      <c r="AD2" s="518"/>
    </row>
    <row r="3" spans="1:30" ht="21" thickTop="1" thickBot="1" x14ac:dyDescent="0.3">
      <c r="A3" s="1"/>
      <c r="C3" s="519" t="s">
        <v>67</v>
      </c>
      <c r="D3" s="520"/>
      <c r="E3" s="521" t="s">
        <v>64</v>
      </c>
      <c r="F3" s="522"/>
      <c r="G3" s="520"/>
      <c r="H3" s="523" t="s">
        <v>42</v>
      </c>
      <c r="I3" s="27"/>
      <c r="J3" s="525" t="s">
        <v>22</v>
      </c>
      <c r="K3" s="526"/>
      <c r="L3" s="527" t="s">
        <v>24</v>
      </c>
      <c r="M3" s="522"/>
      <c r="N3" s="522"/>
      <c r="O3" s="528"/>
      <c r="P3" s="529" t="s">
        <v>51</v>
      </c>
      <c r="Q3" s="26" t="s">
        <v>0</v>
      </c>
      <c r="R3" s="525" t="s">
        <v>22</v>
      </c>
      <c r="S3" s="526"/>
      <c r="T3" s="527" t="s">
        <v>24</v>
      </c>
      <c r="U3" s="522"/>
      <c r="V3" s="522"/>
      <c r="W3" s="528"/>
      <c r="X3" s="529" t="s">
        <v>51</v>
      </c>
      <c r="Y3" s="26"/>
      <c r="Z3" s="531" t="s">
        <v>22</v>
      </c>
      <c r="AA3" s="522"/>
      <c r="AB3" s="526"/>
      <c r="AC3" s="70" t="s">
        <v>24</v>
      </c>
      <c r="AD3" s="532" t="s">
        <v>51</v>
      </c>
    </row>
    <row r="4" spans="1:30" ht="131" thickTop="1" thickBot="1" x14ac:dyDescent="0.3">
      <c r="A4" s="178" t="s">
        <v>32</v>
      </c>
      <c r="B4" s="131" t="s">
        <v>33</v>
      </c>
      <c r="C4" s="90" t="s">
        <v>68</v>
      </c>
      <c r="D4" s="179" t="s">
        <v>69</v>
      </c>
      <c r="E4" s="132" t="s">
        <v>47</v>
      </c>
      <c r="F4" s="474" t="s">
        <v>207</v>
      </c>
      <c r="G4" s="474" t="s">
        <v>70</v>
      </c>
      <c r="H4" s="524"/>
      <c r="I4" s="121"/>
      <c r="J4" s="107" t="s">
        <v>16</v>
      </c>
      <c r="K4" s="49" t="s">
        <v>19</v>
      </c>
      <c r="L4" s="75" t="s">
        <v>209</v>
      </c>
      <c r="M4" s="372" t="s">
        <v>211</v>
      </c>
      <c r="N4" s="299" t="s">
        <v>214</v>
      </c>
      <c r="O4" s="57" t="s">
        <v>26</v>
      </c>
      <c r="P4" s="530"/>
      <c r="Q4" s="26"/>
      <c r="R4" s="107" t="s">
        <v>16</v>
      </c>
      <c r="S4" s="49" t="s">
        <v>19</v>
      </c>
      <c r="T4" s="75" t="s">
        <v>210</v>
      </c>
      <c r="U4" s="372" t="s">
        <v>212</v>
      </c>
      <c r="V4" s="299" t="s">
        <v>215</v>
      </c>
      <c r="W4" s="57" t="s">
        <v>26</v>
      </c>
      <c r="X4" s="530"/>
      <c r="Y4" s="26"/>
      <c r="Z4" s="28" t="s">
        <v>133</v>
      </c>
      <c r="AA4" s="18" t="s">
        <v>20</v>
      </c>
      <c r="AB4" s="474" t="s">
        <v>319</v>
      </c>
      <c r="AC4" s="83" t="s">
        <v>216</v>
      </c>
      <c r="AD4" s="533"/>
    </row>
    <row r="5" spans="1:30" ht="18" thickTop="1" x14ac:dyDescent="0.2">
      <c r="A5" s="437">
        <v>44562</v>
      </c>
      <c r="B5" s="181" t="s">
        <v>287</v>
      </c>
      <c r="C5" s="277"/>
      <c r="D5" s="278"/>
      <c r="E5" s="279"/>
      <c r="F5" s="280"/>
      <c r="G5" s="280"/>
      <c r="H5" s="281">
        <f>'2021'!H34</f>
        <v>18325.07</v>
      </c>
      <c r="I5" s="125"/>
      <c r="J5" s="393"/>
      <c r="K5" s="394"/>
      <c r="L5" s="395"/>
      <c r="M5" s="396"/>
      <c r="N5" s="397"/>
      <c r="O5" s="398"/>
      <c r="P5" s="109">
        <f>'2021'!P34</f>
        <v>9775.260000000002</v>
      </c>
      <c r="Q5" s="8"/>
      <c r="R5" s="248"/>
      <c r="S5" s="249"/>
      <c r="T5" s="250"/>
      <c r="U5" s="373"/>
      <c r="V5" s="300"/>
      <c r="W5" s="251"/>
      <c r="X5" s="109">
        <f>'2021'!X34</f>
        <v>8090.350000000004</v>
      </c>
      <c r="Y5" s="8"/>
      <c r="Z5" s="261"/>
      <c r="AA5" s="262"/>
      <c r="AB5" s="262"/>
      <c r="AC5" s="263"/>
      <c r="AD5" s="264">
        <v>0</v>
      </c>
    </row>
    <row r="6" spans="1:30" ht="56.25" customHeight="1" x14ac:dyDescent="0.2">
      <c r="A6" s="310">
        <v>44564</v>
      </c>
      <c r="B6" s="477" t="s">
        <v>351</v>
      </c>
      <c r="C6" s="282">
        <f t="shared" ref="C6:C21" si="0">L6</f>
        <v>0</v>
      </c>
      <c r="D6" s="283">
        <f t="shared" ref="D6:D8" si="1">T6</f>
        <v>0</v>
      </c>
      <c r="E6" s="288"/>
      <c r="F6" s="284"/>
      <c r="G6" s="321">
        <f t="shared" ref="G6:G7" si="2">J6</f>
        <v>0</v>
      </c>
      <c r="H6" s="285">
        <f t="shared" ref="H6:H7" si="3">H5+SUM(C6:G6)</f>
        <v>18325.07</v>
      </c>
      <c r="I6" s="125"/>
      <c r="J6" s="399"/>
      <c r="K6" s="400"/>
      <c r="L6" s="401">
        <v>0</v>
      </c>
      <c r="M6" s="402"/>
      <c r="N6" s="403"/>
      <c r="O6" s="404"/>
      <c r="P6" s="115">
        <f>P5+SUM(J6:O6)</f>
        <v>9775.260000000002</v>
      </c>
      <c r="Q6" s="23"/>
      <c r="R6" s="254"/>
      <c r="S6" s="255"/>
      <c r="T6" s="256">
        <v>0</v>
      </c>
      <c r="U6" s="374"/>
      <c r="V6" s="290"/>
      <c r="W6" s="257">
        <f>-Z6</f>
        <v>0</v>
      </c>
      <c r="X6" s="115">
        <f t="shared" ref="X6:X21" si="4">X5+SUM(R6:W6)</f>
        <v>8090.350000000004</v>
      </c>
      <c r="Y6" s="23"/>
      <c r="Z6" s="265">
        <v>0</v>
      </c>
      <c r="AA6" s="266"/>
      <c r="AB6" s="266"/>
      <c r="AC6" s="267"/>
      <c r="AD6" s="115">
        <f>AD5+SUM(Z6:AC6)</f>
        <v>0</v>
      </c>
    </row>
    <row r="7" spans="1:30" x14ac:dyDescent="0.2">
      <c r="A7" s="310">
        <v>44564</v>
      </c>
      <c r="B7" s="446" t="s">
        <v>328</v>
      </c>
      <c r="C7" s="282">
        <f t="shared" si="0"/>
        <v>0</v>
      </c>
      <c r="D7" s="283">
        <f t="shared" si="1"/>
        <v>250</v>
      </c>
      <c r="E7" s="288"/>
      <c r="F7" s="284"/>
      <c r="G7" s="321">
        <f t="shared" si="2"/>
        <v>0</v>
      </c>
      <c r="H7" s="285">
        <f t="shared" si="3"/>
        <v>18575.07</v>
      </c>
      <c r="I7" s="125"/>
      <c r="J7" s="399"/>
      <c r="K7" s="400"/>
      <c r="L7" s="405">
        <v>0</v>
      </c>
      <c r="M7" s="406"/>
      <c r="N7" s="403"/>
      <c r="O7" s="404"/>
      <c r="P7" s="115">
        <f t="shared" ref="P7" si="5">P6+SUM(J7:O7)</f>
        <v>9775.260000000002</v>
      </c>
      <c r="Q7" s="23"/>
      <c r="R7" s="254"/>
      <c r="S7" s="255"/>
      <c r="T7" s="256">
        <v>250</v>
      </c>
      <c r="U7" s="374"/>
      <c r="V7" s="290"/>
      <c r="W7" s="257"/>
      <c r="X7" s="115">
        <f t="shared" si="4"/>
        <v>8340.350000000004</v>
      </c>
      <c r="Y7" s="23"/>
      <c r="Z7" s="265"/>
      <c r="AA7" s="266">
        <v>0</v>
      </c>
      <c r="AB7" s="266"/>
      <c r="AC7" s="267">
        <v>0</v>
      </c>
      <c r="AD7" s="268">
        <f t="shared" ref="AD7" si="6">AD6+SUM(Z7:AC7)</f>
        <v>0</v>
      </c>
    </row>
    <row r="8" spans="1:30" ht="16" x14ac:dyDescent="0.2">
      <c r="A8" s="310">
        <v>44585</v>
      </c>
      <c r="B8" s="314" t="s">
        <v>318</v>
      </c>
      <c r="C8" s="282">
        <f t="shared" si="0"/>
        <v>0</v>
      </c>
      <c r="D8" s="283">
        <f t="shared" si="1"/>
        <v>0</v>
      </c>
      <c r="E8" s="288"/>
      <c r="F8" s="284"/>
      <c r="G8" s="321">
        <f>AA8</f>
        <v>-0.59</v>
      </c>
      <c r="H8" s="285">
        <f t="shared" ref="H8:H21" si="7">H7+SUM(C8:G8)</f>
        <v>18574.48</v>
      </c>
      <c r="I8" s="125"/>
      <c r="J8" s="399"/>
      <c r="K8" s="400"/>
      <c r="L8" s="401">
        <v>0</v>
      </c>
      <c r="M8" s="402"/>
      <c r="N8" s="403"/>
      <c r="O8" s="404"/>
      <c r="P8" s="115">
        <f>P7+SUM(J8:O8)</f>
        <v>9775.260000000002</v>
      </c>
      <c r="Q8" s="23"/>
      <c r="R8" s="254"/>
      <c r="S8" s="255"/>
      <c r="T8" s="256">
        <v>0</v>
      </c>
      <c r="U8" s="374"/>
      <c r="V8" s="290"/>
      <c r="W8" s="257"/>
      <c r="X8" s="115">
        <f t="shared" si="4"/>
        <v>8340.350000000004</v>
      </c>
      <c r="Y8" s="23"/>
      <c r="Z8" s="265">
        <v>0</v>
      </c>
      <c r="AA8" s="266">
        <v>-0.59</v>
      </c>
      <c r="AB8" s="266" t="s">
        <v>0</v>
      </c>
      <c r="AC8" s="267">
        <v>5</v>
      </c>
      <c r="AD8" s="115">
        <f>AD7+SUM(Z8:AC8)</f>
        <v>4.41</v>
      </c>
    </row>
    <row r="9" spans="1:30" ht="16" x14ac:dyDescent="0.2">
      <c r="A9" s="310">
        <v>44585</v>
      </c>
      <c r="B9" s="314" t="s">
        <v>318</v>
      </c>
      <c r="C9" s="282">
        <f t="shared" si="0"/>
        <v>0</v>
      </c>
      <c r="D9" s="283">
        <f t="shared" ref="D9:D11" si="8">T9</f>
        <v>0</v>
      </c>
      <c r="E9" s="288"/>
      <c r="F9" s="284"/>
      <c r="G9" s="321">
        <f t="shared" ref="G9:G11" si="9">J9</f>
        <v>0</v>
      </c>
      <c r="H9" s="285">
        <f t="shared" si="7"/>
        <v>18574.48</v>
      </c>
      <c r="I9" s="125"/>
      <c r="J9" s="399"/>
      <c r="K9" s="400"/>
      <c r="L9" s="401">
        <v>0</v>
      </c>
      <c r="M9" s="402"/>
      <c r="N9" s="403"/>
      <c r="O9" s="404"/>
      <c r="P9" s="115">
        <f>P8+SUM(J9:O9)</f>
        <v>9775.260000000002</v>
      </c>
      <c r="Q9" s="23"/>
      <c r="R9" s="254"/>
      <c r="S9" s="255"/>
      <c r="T9" s="256">
        <v>0</v>
      </c>
      <c r="U9" s="374"/>
      <c r="V9" s="290"/>
      <c r="W9" s="257"/>
      <c r="X9" s="115">
        <f t="shared" si="4"/>
        <v>8340.350000000004</v>
      </c>
      <c r="Y9" s="23"/>
      <c r="Z9" s="265">
        <v>0</v>
      </c>
      <c r="AA9" s="266">
        <v>-0.59</v>
      </c>
      <c r="AB9" s="266"/>
      <c r="AC9" s="267">
        <v>5</v>
      </c>
      <c r="AD9" s="115">
        <f>AD8+SUM(Z9:AC9)</f>
        <v>8.82</v>
      </c>
    </row>
    <row r="10" spans="1:30" ht="16" x14ac:dyDescent="0.2">
      <c r="A10" s="310">
        <v>44585</v>
      </c>
      <c r="B10" s="446" t="s">
        <v>317</v>
      </c>
      <c r="C10" s="282">
        <f t="shared" si="0"/>
        <v>0</v>
      </c>
      <c r="D10" s="283" t="str">
        <f t="shared" si="8"/>
        <v xml:space="preserve"> </v>
      </c>
      <c r="E10" s="288"/>
      <c r="F10" s="284"/>
      <c r="G10" s="321">
        <f t="shared" si="9"/>
        <v>0</v>
      </c>
      <c r="H10" s="285">
        <f t="shared" si="7"/>
        <v>18574.48</v>
      </c>
      <c r="I10" s="125"/>
      <c r="J10" s="399"/>
      <c r="K10" s="400"/>
      <c r="L10" s="405">
        <v>0</v>
      </c>
      <c r="M10" s="406"/>
      <c r="N10" s="403"/>
      <c r="O10" s="404"/>
      <c r="P10" s="115">
        <f t="shared" ref="P10:P21" si="10">P9+SUM(J10:O10)</f>
        <v>9775.260000000002</v>
      </c>
      <c r="Q10" s="23"/>
      <c r="R10" s="254" t="s">
        <v>0</v>
      </c>
      <c r="S10" s="255"/>
      <c r="T10" s="256" t="s">
        <v>0</v>
      </c>
      <c r="U10" s="374"/>
      <c r="V10" s="290"/>
      <c r="W10" s="257">
        <f>-Z10</f>
        <v>0</v>
      </c>
      <c r="X10" s="115">
        <f t="shared" si="4"/>
        <v>8340.350000000004</v>
      </c>
      <c r="Y10" s="23"/>
      <c r="Z10" s="265">
        <v>0</v>
      </c>
      <c r="AA10" s="266">
        <v>-1.68</v>
      </c>
      <c r="AB10" s="266"/>
      <c r="AC10" s="267">
        <v>60</v>
      </c>
      <c r="AD10" s="268">
        <f t="shared" ref="AD10:AD18" si="11">AD9+SUM(Z10:AC10)</f>
        <v>67.14</v>
      </c>
    </row>
    <row r="11" spans="1:30" ht="16" x14ac:dyDescent="0.2">
      <c r="A11" s="310">
        <v>44592</v>
      </c>
      <c r="B11" s="314" t="s">
        <v>316</v>
      </c>
      <c r="C11" s="282">
        <f t="shared" si="0"/>
        <v>0</v>
      </c>
      <c r="D11" s="283">
        <f t="shared" si="8"/>
        <v>2000</v>
      </c>
      <c r="E11" s="288"/>
      <c r="F11" s="284"/>
      <c r="G11" s="321">
        <f t="shared" si="9"/>
        <v>0</v>
      </c>
      <c r="H11" s="285">
        <f t="shared" si="7"/>
        <v>20574.48</v>
      </c>
      <c r="I11" s="125"/>
      <c r="J11" s="399">
        <v>0</v>
      </c>
      <c r="K11" s="400"/>
      <c r="L11" s="405">
        <v>0</v>
      </c>
      <c r="M11" s="406"/>
      <c r="N11" s="403"/>
      <c r="O11" s="404"/>
      <c r="P11" s="115">
        <f t="shared" si="10"/>
        <v>9775.260000000002</v>
      </c>
      <c r="Q11" s="23"/>
      <c r="R11" s="254" t="s">
        <v>0</v>
      </c>
      <c r="S11" s="255"/>
      <c r="T11" s="256">
        <v>2000</v>
      </c>
      <c r="U11" s="374"/>
      <c r="V11" s="290"/>
      <c r="W11" s="257"/>
      <c r="X11" s="115">
        <f t="shared" si="4"/>
        <v>10340.350000000004</v>
      </c>
      <c r="Y11" s="23"/>
      <c r="Z11" s="265"/>
      <c r="AA11" s="266">
        <v>0</v>
      </c>
      <c r="AB11" s="266"/>
      <c r="AC11" s="267">
        <v>0</v>
      </c>
      <c r="AD11" s="268">
        <f t="shared" si="11"/>
        <v>67.14</v>
      </c>
    </row>
    <row r="12" spans="1:30" ht="16" x14ac:dyDescent="0.2">
      <c r="A12" s="310" t="s">
        <v>0</v>
      </c>
      <c r="B12" s="446" t="s">
        <v>0</v>
      </c>
      <c r="C12" s="282">
        <f t="shared" si="0"/>
        <v>0</v>
      </c>
      <c r="D12" s="283">
        <f>AC12</f>
        <v>0</v>
      </c>
      <c r="E12" s="288"/>
      <c r="F12" s="284"/>
      <c r="G12" s="321">
        <f>AA12</f>
        <v>0</v>
      </c>
      <c r="H12" s="285">
        <f t="shared" si="7"/>
        <v>20574.48</v>
      </c>
      <c r="I12" s="125"/>
      <c r="J12" s="399"/>
      <c r="K12" s="400"/>
      <c r="L12" s="401">
        <v>0</v>
      </c>
      <c r="M12" s="402"/>
      <c r="N12" s="403"/>
      <c r="O12" s="404"/>
      <c r="P12" s="115">
        <f t="shared" si="10"/>
        <v>9775.260000000002</v>
      </c>
      <c r="Q12" s="8"/>
      <c r="R12" s="254"/>
      <c r="S12" s="255" t="s">
        <v>0</v>
      </c>
      <c r="T12" s="256"/>
      <c r="U12" s="374"/>
      <c r="V12" s="290"/>
      <c r="W12" s="257"/>
      <c r="X12" s="115">
        <f t="shared" si="4"/>
        <v>10340.350000000004</v>
      </c>
      <c r="Y12" s="8"/>
      <c r="Z12" s="265"/>
      <c r="AA12" s="266">
        <v>0</v>
      </c>
      <c r="AB12" s="266" t="s">
        <v>0</v>
      </c>
      <c r="AC12" s="267">
        <v>0</v>
      </c>
      <c r="AD12" s="268">
        <f t="shared" si="11"/>
        <v>67.14</v>
      </c>
    </row>
    <row r="13" spans="1:30" x14ac:dyDescent="0.2">
      <c r="A13" s="310" t="s">
        <v>0</v>
      </c>
      <c r="B13" t="s">
        <v>0</v>
      </c>
      <c r="C13" s="282">
        <f t="shared" si="0"/>
        <v>0</v>
      </c>
      <c r="D13" s="283">
        <f>AC13</f>
        <v>0</v>
      </c>
      <c r="E13" s="288"/>
      <c r="F13" s="284"/>
      <c r="G13" s="321">
        <f>AA13</f>
        <v>0</v>
      </c>
      <c r="H13" s="285">
        <f t="shared" si="7"/>
        <v>20574.48</v>
      </c>
      <c r="I13" s="125"/>
      <c r="J13" s="399"/>
      <c r="K13" s="400"/>
      <c r="L13" s="401">
        <v>0</v>
      </c>
      <c r="M13" s="402"/>
      <c r="N13" s="403"/>
      <c r="O13" s="404"/>
      <c r="P13" s="115">
        <f t="shared" si="10"/>
        <v>9775.260000000002</v>
      </c>
      <c r="Q13" s="8"/>
      <c r="R13" s="254"/>
      <c r="S13" s="255" t="s">
        <v>0</v>
      </c>
      <c r="T13" s="256"/>
      <c r="U13" s="374"/>
      <c r="V13" s="290"/>
      <c r="W13" s="257"/>
      <c r="X13" s="115">
        <f t="shared" si="4"/>
        <v>10340.350000000004</v>
      </c>
      <c r="Y13" s="8"/>
      <c r="Z13" s="265"/>
      <c r="AA13" s="266">
        <v>0</v>
      </c>
      <c r="AB13" s="266"/>
      <c r="AC13" s="267">
        <v>0</v>
      </c>
      <c r="AD13" s="268">
        <f t="shared" si="11"/>
        <v>67.14</v>
      </c>
    </row>
    <row r="14" spans="1:30" ht="16" x14ac:dyDescent="0.2">
      <c r="A14" s="310" t="s">
        <v>0</v>
      </c>
      <c r="B14" s="412" t="s">
        <v>0</v>
      </c>
      <c r="C14" s="282">
        <f t="shared" si="0"/>
        <v>0</v>
      </c>
      <c r="D14" s="283" t="str">
        <f t="shared" ref="D14" si="12">T14</f>
        <v xml:space="preserve"> </v>
      </c>
      <c r="E14" s="288"/>
      <c r="F14" s="284"/>
      <c r="G14" s="321">
        <f t="shared" ref="G14" si="13">J14</f>
        <v>0</v>
      </c>
      <c r="H14" s="285">
        <f t="shared" si="7"/>
        <v>20574.48</v>
      </c>
      <c r="I14" s="125"/>
      <c r="J14" s="399">
        <v>0</v>
      </c>
      <c r="K14" s="400"/>
      <c r="L14" s="405">
        <v>0</v>
      </c>
      <c r="M14" s="406"/>
      <c r="N14" s="403"/>
      <c r="O14" s="404"/>
      <c r="P14" s="115">
        <f t="shared" si="10"/>
        <v>9775.260000000002</v>
      </c>
      <c r="Q14" s="23"/>
      <c r="R14" s="254" t="s">
        <v>0</v>
      </c>
      <c r="S14" s="255"/>
      <c r="T14" s="256" t="s">
        <v>0</v>
      </c>
      <c r="U14" s="374"/>
      <c r="V14" s="290"/>
      <c r="W14" s="257">
        <f>-Z14</f>
        <v>0</v>
      </c>
      <c r="X14" s="115">
        <f t="shared" si="4"/>
        <v>10340.350000000004</v>
      </c>
      <c r="Y14" s="23"/>
      <c r="Z14" s="265">
        <v>0</v>
      </c>
      <c r="AA14" s="266">
        <v>0</v>
      </c>
      <c r="AB14" s="266"/>
      <c r="AC14" s="267">
        <v>0</v>
      </c>
      <c r="AD14" s="268">
        <f t="shared" si="11"/>
        <v>67.14</v>
      </c>
    </row>
    <row r="15" spans="1:30" x14ac:dyDescent="0.2">
      <c r="A15" s="310" t="s">
        <v>0</v>
      </c>
      <c r="B15" s="446" t="s">
        <v>0</v>
      </c>
      <c r="C15" s="282">
        <f t="shared" si="0"/>
        <v>0</v>
      </c>
      <c r="D15" s="283">
        <f>AC15</f>
        <v>0</v>
      </c>
      <c r="E15" s="288">
        <f>AB15</f>
        <v>0</v>
      </c>
      <c r="F15" s="284">
        <f>AA15</f>
        <v>0</v>
      </c>
      <c r="G15" s="321">
        <v>0</v>
      </c>
      <c r="H15" s="285">
        <f t="shared" si="7"/>
        <v>20574.48</v>
      </c>
      <c r="I15" s="125"/>
      <c r="J15" s="399"/>
      <c r="K15" s="400"/>
      <c r="L15" s="405">
        <v>0</v>
      </c>
      <c r="M15" s="406"/>
      <c r="N15" s="403"/>
      <c r="O15" s="404"/>
      <c r="P15" s="115">
        <f t="shared" si="10"/>
        <v>9775.260000000002</v>
      </c>
      <c r="Q15" s="23"/>
      <c r="R15" s="254" t="s">
        <v>0</v>
      </c>
      <c r="S15" s="255"/>
      <c r="T15" s="256" t="s">
        <v>0</v>
      </c>
      <c r="U15" s="374"/>
      <c r="V15" s="290"/>
      <c r="W15" s="257">
        <f>-Z15</f>
        <v>0</v>
      </c>
      <c r="X15" s="115">
        <f t="shared" si="4"/>
        <v>10340.350000000004</v>
      </c>
      <c r="Y15" s="23"/>
      <c r="Z15" s="265">
        <v>0</v>
      </c>
      <c r="AA15" s="266">
        <v>0</v>
      </c>
      <c r="AB15" s="266">
        <v>0</v>
      </c>
      <c r="AC15" s="267">
        <v>0</v>
      </c>
      <c r="AD15" s="268">
        <f t="shared" si="11"/>
        <v>67.14</v>
      </c>
    </row>
    <row r="16" spans="1:30" ht="16" x14ac:dyDescent="0.2">
      <c r="A16" s="310" t="s">
        <v>0</v>
      </c>
      <c r="B16" s="446" t="s">
        <v>0</v>
      </c>
      <c r="C16" s="282">
        <f t="shared" si="0"/>
        <v>0</v>
      </c>
      <c r="D16" s="283" t="str">
        <f t="shared" ref="D16:D17" si="14">T16</f>
        <v xml:space="preserve"> </v>
      </c>
      <c r="E16" s="288"/>
      <c r="F16" s="284"/>
      <c r="G16" s="321">
        <f t="shared" ref="G16:G17" si="15">J16</f>
        <v>0</v>
      </c>
      <c r="H16" s="285">
        <f t="shared" si="7"/>
        <v>20574.48</v>
      </c>
      <c r="I16" s="125"/>
      <c r="J16" s="399"/>
      <c r="K16" s="400"/>
      <c r="L16" s="405">
        <v>0</v>
      </c>
      <c r="M16" s="406"/>
      <c r="N16" s="403"/>
      <c r="O16" s="404"/>
      <c r="P16" s="115">
        <f t="shared" si="10"/>
        <v>9775.260000000002</v>
      </c>
      <c r="Q16" s="23"/>
      <c r="R16" s="254">
        <v>0</v>
      </c>
      <c r="S16" s="255"/>
      <c r="T16" s="256" t="s">
        <v>0</v>
      </c>
      <c r="U16" s="374"/>
      <c r="V16" s="290"/>
      <c r="W16" s="257">
        <f>-Z16</f>
        <v>0</v>
      </c>
      <c r="X16" s="115">
        <f t="shared" si="4"/>
        <v>10340.350000000004</v>
      </c>
      <c r="Y16" s="23"/>
      <c r="Z16" s="265">
        <v>0</v>
      </c>
      <c r="AA16" s="266">
        <v>0</v>
      </c>
      <c r="AB16" s="266"/>
      <c r="AC16" s="267">
        <v>0</v>
      </c>
      <c r="AD16" s="268">
        <f t="shared" si="11"/>
        <v>67.14</v>
      </c>
    </row>
    <row r="17" spans="1:30" ht="16" x14ac:dyDescent="0.2">
      <c r="A17" s="310" t="s">
        <v>0</v>
      </c>
      <c r="B17" s="314" t="s">
        <v>0</v>
      </c>
      <c r="C17" s="282">
        <f t="shared" si="0"/>
        <v>0</v>
      </c>
      <c r="D17" s="283">
        <f t="shared" si="14"/>
        <v>0</v>
      </c>
      <c r="E17" s="288">
        <f>R17</f>
        <v>0</v>
      </c>
      <c r="F17" s="284"/>
      <c r="G17" s="321">
        <f t="shared" si="15"/>
        <v>0</v>
      </c>
      <c r="H17" s="285">
        <f t="shared" si="7"/>
        <v>20574.48</v>
      </c>
      <c r="I17" s="125"/>
      <c r="J17" s="399"/>
      <c r="K17" s="400"/>
      <c r="L17" s="405">
        <v>0</v>
      </c>
      <c r="M17" s="406"/>
      <c r="N17" s="403"/>
      <c r="O17" s="404"/>
      <c r="P17" s="115">
        <f t="shared" si="10"/>
        <v>9775.260000000002</v>
      </c>
      <c r="Q17" s="23"/>
      <c r="R17" s="254">
        <v>0</v>
      </c>
      <c r="S17" s="255"/>
      <c r="T17" s="256"/>
      <c r="U17" s="374"/>
      <c r="V17" s="290"/>
      <c r="W17" s="257"/>
      <c r="X17" s="115">
        <f t="shared" si="4"/>
        <v>10340.350000000004</v>
      </c>
      <c r="Y17" s="23"/>
      <c r="Z17" s="265"/>
      <c r="AA17" s="266">
        <v>0</v>
      </c>
      <c r="AB17" s="266"/>
      <c r="AC17" s="267">
        <v>0</v>
      </c>
      <c r="AD17" s="268">
        <f t="shared" si="11"/>
        <v>67.14</v>
      </c>
    </row>
    <row r="18" spans="1:30" ht="16" x14ac:dyDescent="0.2">
      <c r="A18" s="310" t="s">
        <v>0</v>
      </c>
      <c r="B18" s="412" t="s">
        <v>0</v>
      </c>
      <c r="C18" s="282">
        <f t="shared" si="0"/>
        <v>0</v>
      </c>
      <c r="D18" s="283">
        <f>AC18</f>
        <v>0</v>
      </c>
      <c r="E18" s="288"/>
      <c r="F18" s="284">
        <f>K18+S18</f>
        <v>0</v>
      </c>
      <c r="G18" s="321">
        <f>AA18</f>
        <v>0</v>
      </c>
      <c r="H18" s="285">
        <f t="shared" si="7"/>
        <v>20574.48</v>
      </c>
      <c r="I18" s="125"/>
      <c r="J18" s="399"/>
      <c r="K18" s="400"/>
      <c r="L18" s="401">
        <v>0</v>
      </c>
      <c r="M18" s="402"/>
      <c r="N18" s="403"/>
      <c r="O18" s="404"/>
      <c r="P18" s="115">
        <f t="shared" si="10"/>
        <v>9775.260000000002</v>
      </c>
      <c r="Q18" s="8"/>
      <c r="R18" s="254"/>
      <c r="S18" s="255">
        <v>0</v>
      </c>
      <c r="T18" s="256"/>
      <c r="U18" s="374"/>
      <c r="V18" s="290"/>
      <c r="W18" s="257"/>
      <c r="X18" s="115">
        <f t="shared" si="4"/>
        <v>10340.350000000004</v>
      </c>
      <c r="Y18" s="8"/>
      <c r="Z18" s="265"/>
      <c r="AA18" s="266">
        <v>0</v>
      </c>
      <c r="AB18" s="266"/>
      <c r="AC18" s="267">
        <v>0</v>
      </c>
      <c r="AD18" s="268">
        <f t="shared" si="11"/>
        <v>67.14</v>
      </c>
    </row>
    <row r="19" spans="1:30" x14ac:dyDescent="0.2">
      <c r="A19" s="310" t="s">
        <v>0</v>
      </c>
      <c r="B19" t="s">
        <v>0</v>
      </c>
      <c r="C19" s="282">
        <f t="shared" si="0"/>
        <v>0</v>
      </c>
      <c r="D19" s="283">
        <f t="shared" ref="D19:D20" si="16">T19</f>
        <v>0</v>
      </c>
      <c r="E19" s="288"/>
      <c r="F19" s="284"/>
      <c r="G19" s="321">
        <f t="shared" ref="G19:G20" si="17">J19</f>
        <v>0</v>
      </c>
      <c r="H19" s="285">
        <f t="shared" si="7"/>
        <v>20574.48</v>
      </c>
      <c r="I19" s="125"/>
      <c r="J19" s="399"/>
      <c r="K19" s="400"/>
      <c r="L19" s="401"/>
      <c r="M19" s="402"/>
      <c r="N19" s="403"/>
      <c r="O19" s="404"/>
      <c r="P19" s="115">
        <f t="shared" si="10"/>
        <v>9775.260000000002</v>
      </c>
      <c r="Q19" s="8"/>
      <c r="R19" s="254"/>
      <c r="S19" s="255"/>
      <c r="T19" s="256">
        <v>0</v>
      </c>
      <c r="U19" s="374"/>
      <c r="V19" s="290"/>
      <c r="W19" s="258"/>
      <c r="X19" s="115">
        <f t="shared" si="4"/>
        <v>10340.350000000004</v>
      </c>
      <c r="Y19" s="8"/>
      <c r="Z19" s="265"/>
      <c r="AA19" s="266">
        <v>0</v>
      </c>
      <c r="AB19" s="266"/>
      <c r="AC19" s="267">
        <v>0</v>
      </c>
      <c r="AD19" s="115">
        <f>AD18+SUM(Z19:AC19)</f>
        <v>67.14</v>
      </c>
    </row>
    <row r="20" spans="1:30" ht="16" x14ac:dyDescent="0.2">
      <c r="A20" s="310" t="s">
        <v>0</v>
      </c>
      <c r="B20" s="412" t="s">
        <v>0</v>
      </c>
      <c r="C20" s="282">
        <f t="shared" si="0"/>
        <v>0</v>
      </c>
      <c r="D20" s="283">
        <f t="shared" si="16"/>
        <v>0</v>
      </c>
      <c r="E20" s="288"/>
      <c r="F20" s="284"/>
      <c r="G20" s="321">
        <f t="shared" si="17"/>
        <v>0</v>
      </c>
      <c r="H20" s="285">
        <f t="shared" si="7"/>
        <v>20574.48</v>
      </c>
      <c r="I20" s="125"/>
      <c r="J20" s="399">
        <v>0</v>
      </c>
      <c r="K20" s="400"/>
      <c r="L20" s="401"/>
      <c r="M20" s="402"/>
      <c r="N20" s="403"/>
      <c r="O20" s="404"/>
      <c r="P20" s="115">
        <f t="shared" si="10"/>
        <v>9775.260000000002</v>
      </c>
      <c r="Q20" s="8"/>
      <c r="R20" s="254"/>
      <c r="S20" s="255"/>
      <c r="T20" s="256"/>
      <c r="U20" s="374"/>
      <c r="V20" s="290"/>
      <c r="W20" s="257"/>
      <c r="X20" s="115">
        <f t="shared" si="4"/>
        <v>10340.350000000004</v>
      </c>
      <c r="Y20" s="8"/>
      <c r="Z20" s="265"/>
      <c r="AA20" s="266"/>
      <c r="AB20" s="266"/>
      <c r="AC20" s="267"/>
      <c r="AD20" s="268">
        <f t="shared" ref="AD20:AD21" si="18">AD19+SUM(Z20:AC20)</f>
        <v>67.14</v>
      </c>
    </row>
    <row r="21" spans="1:30" ht="17" thickBot="1" x14ac:dyDescent="0.25">
      <c r="A21" s="310" t="s">
        <v>0</v>
      </c>
      <c r="B21" s="412" t="s">
        <v>0</v>
      </c>
      <c r="C21" s="282">
        <f t="shared" si="0"/>
        <v>0</v>
      </c>
      <c r="D21" s="283">
        <f>AC21</f>
        <v>0</v>
      </c>
      <c r="E21" s="288"/>
      <c r="F21" s="284"/>
      <c r="G21" s="321">
        <f>AA21</f>
        <v>0</v>
      </c>
      <c r="H21" s="285">
        <f t="shared" si="7"/>
        <v>20574.48</v>
      </c>
      <c r="I21" s="125"/>
      <c r="J21" s="399"/>
      <c r="K21" s="400"/>
      <c r="L21" s="401"/>
      <c r="M21" s="402"/>
      <c r="N21" s="403"/>
      <c r="O21" s="404"/>
      <c r="P21" s="115">
        <f t="shared" si="10"/>
        <v>9775.260000000002</v>
      </c>
      <c r="Q21" s="8"/>
      <c r="R21" s="254"/>
      <c r="S21" s="255"/>
      <c r="T21" s="256">
        <v>0</v>
      </c>
      <c r="U21" s="374"/>
      <c r="V21" s="290"/>
      <c r="W21" s="258"/>
      <c r="X21" s="115">
        <f t="shared" si="4"/>
        <v>10340.350000000004</v>
      </c>
      <c r="Y21" s="8"/>
      <c r="Z21" s="265"/>
      <c r="AA21" s="266">
        <v>0</v>
      </c>
      <c r="AB21" s="266"/>
      <c r="AC21" s="267">
        <v>0</v>
      </c>
      <c r="AD21" s="268">
        <f t="shared" si="18"/>
        <v>67.14</v>
      </c>
    </row>
    <row r="22" spans="1:30" ht="27" thickTop="1" x14ac:dyDescent="0.2">
      <c r="A22" s="44" t="s">
        <v>312</v>
      </c>
      <c r="B22" s="106"/>
      <c r="C22" s="327">
        <f>SUM(C6:C21)</f>
        <v>0</v>
      </c>
      <c r="D22" s="328">
        <f>SUM(D6:D21)</f>
        <v>2250</v>
      </c>
      <c r="E22" s="329">
        <f>SUM(E6:E21)</f>
        <v>0</v>
      </c>
      <c r="F22" s="330">
        <f>SUM(F6:F21)</f>
        <v>0</v>
      </c>
      <c r="G22" s="331">
        <f>SUM(G6:G21)</f>
        <v>-0.59</v>
      </c>
      <c r="H22" s="115">
        <f>H5+SUM(B22:G22)</f>
        <v>20574.48</v>
      </c>
      <c r="I22" s="152"/>
      <c r="J22" s="343">
        <f t="shared" ref="J22:O22" si="19">SUM(J6:J21)</f>
        <v>0</v>
      </c>
      <c r="K22" s="344">
        <f t="shared" si="19"/>
        <v>0</v>
      </c>
      <c r="L22" s="345">
        <f t="shared" si="19"/>
        <v>0</v>
      </c>
      <c r="M22" s="376">
        <f t="shared" si="19"/>
        <v>0</v>
      </c>
      <c r="N22" s="346">
        <f t="shared" si="19"/>
        <v>0</v>
      </c>
      <c r="O22" s="347">
        <f t="shared" si="19"/>
        <v>0</v>
      </c>
      <c r="P22" s="115">
        <f>P5+SUM(J22:O22)</f>
        <v>9775.260000000002</v>
      </c>
      <c r="Q22" s="158"/>
      <c r="R22" s="333">
        <f t="shared" ref="R22:W22" si="20">SUM(R6:R21)</f>
        <v>0</v>
      </c>
      <c r="S22" s="334">
        <f t="shared" si="20"/>
        <v>0</v>
      </c>
      <c r="T22" s="335">
        <f t="shared" si="20"/>
        <v>2250</v>
      </c>
      <c r="U22" s="380">
        <f t="shared" si="20"/>
        <v>0</v>
      </c>
      <c r="V22" s="336">
        <f t="shared" si="20"/>
        <v>0</v>
      </c>
      <c r="W22" s="337">
        <f t="shared" si="20"/>
        <v>0</v>
      </c>
      <c r="X22" s="115">
        <f>X5+SUM(R22:W22)</f>
        <v>10340.350000000004</v>
      </c>
      <c r="Y22" s="158"/>
      <c r="Z22" s="339">
        <f>SUM(Z6:Z21)</f>
        <v>0</v>
      </c>
      <c r="AA22" s="331">
        <f>SUM(AA6:AA21)</f>
        <v>-2.86</v>
      </c>
      <c r="AB22" s="340">
        <f>SUM(AB6:AB21)</f>
        <v>0</v>
      </c>
      <c r="AC22" s="341">
        <f>SUM(AC6:AC21)</f>
        <v>70</v>
      </c>
      <c r="AD22" s="115">
        <f>AD5+SUM(Z22:AC22)</f>
        <v>67.14</v>
      </c>
    </row>
    <row r="23" spans="1:30" ht="27" thickBot="1" x14ac:dyDescent="0.25">
      <c r="A23" s="44" t="s">
        <v>313</v>
      </c>
      <c r="B23" s="105"/>
      <c r="C23" s="292" t="s">
        <v>0</v>
      </c>
      <c r="D23" s="293" t="s">
        <v>0</v>
      </c>
      <c r="E23" s="294" t="s">
        <v>0</v>
      </c>
      <c r="F23" s="295" t="s">
        <v>0</v>
      </c>
      <c r="G23" s="296" t="s">
        <v>0</v>
      </c>
      <c r="H23" s="323">
        <f>H21</f>
        <v>20574.48</v>
      </c>
      <c r="I23" s="152"/>
      <c r="J23" s="274" t="s">
        <v>0</v>
      </c>
      <c r="K23" s="275" t="s">
        <v>0</v>
      </c>
      <c r="L23" s="276" t="s">
        <v>0</v>
      </c>
      <c r="M23" s="377" t="s">
        <v>0</v>
      </c>
      <c r="N23" s="303" t="s">
        <v>0</v>
      </c>
      <c r="O23" s="308" t="s">
        <v>0</v>
      </c>
      <c r="P23" s="157">
        <f>P21</f>
        <v>9775.260000000002</v>
      </c>
      <c r="Q23" s="158"/>
      <c r="R23" s="153" t="s">
        <v>0</v>
      </c>
      <c r="S23" s="154" t="s">
        <v>0</v>
      </c>
      <c r="T23" s="155" t="s">
        <v>0</v>
      </c>
      <c r="U23" s="381" t="s">
        <v>0</v>
      </c>
      <c r="V23" s="306" t="s">
        <v>0</v>
      </c>
      <c r="W23" s="305" t="s">
        <v>0</v>
      </c>
      <c r="X23" s="157">
        <f>X21</f>
        <v>10340.350000000004</v>
      </c>
      <c r="Y23" s="158"/>
      <c r="Z23" s="270" t="s">
        <v>0</v>
      </c>
      <c r="AA23" s="307" t="s">
        <v>0</v>
      </c>
      <c r="AB23" s="271" t="s">
        <v>0</v>
      </c>
      <c r="AC23" s="272" t="s">
        <v>0</v>
      </c>
      <c r="AD23" s="273">
        <f>AD21</f>
        <v>67.14</v>
      </c>
    </row>
    <row r="24" spans="1:30" ht="17" thickTop="1" thickBot="1" x14ac:dyDescent="0.25">
      <c r="W24" s="501" t="s">
        <v>349</v>
      </c>
      <c r="X24" s="500">
        <v>-3500</v>
      </c>
    </row>
    <row r="25" spans="1:30" ht="19" x14ac:dyDescent="0.25">
      <c r="W25" s="503" t="s">
        <v>350</v>
      </c>
      <c r="X25" s="502">
        <f>SUM(X23:X24)</f>
        <v>6840.350000000004</v>
      </c>
    </row>
    <row r="26" spans="1:30" ht="16" x14ac:dyDescent="0.2">
      <c r="C26" s="434" t="s">
        <v>250</v>
      </c>
    </row>
    <row r="27" spans="1:30" x14ac:dyDescent="0.2">
      <c r="D27" s="433" t="s">
        <v>246</v>
      </c>
      <c r="E27" s="433" t="s">
        <v>247</v>
      </c>
      <c r="F27" s="433" t="s">
        <v>248</v>
      </c>
      <c r="G27" s="433" t="s">
        <v>249</v>
      </c>
    </row>
    <row r="28" spans="1:30" x14ac:dyDescent="0.2">
      <c r="C28" s="431" t="s">
        <v>300</v>
      </c>
      <c r="D28" s="435">
        <v>31174.1</v>
      </c>
      <c r="E28" s="435">
        <v>9324.69</v>
      </c>
      <c r="F28" s="435">
        <v>20391.110000000004</v>
      </c>
      <c r="G28" s="435">
        <v>1026.3</v>
      </c>
    </row>
    <row r="29" spans="1:30" x14ac:dyDescent="0.2">
      <c r="C29" s="431" t="s">
        <v>301</v>
      </c>
      <c r="D29" s="435">
        <v>15221.100000000002</v>
      </c>
      <c r="E29" s="505">
        <v>9775.260000000002</v>
      </c>
      <c r="F29" s="435">
        <v>8090.350000000004</v>
      </c>
      <c r="G29" s="506">
        <v>-1.8118839761882555E-13</v>
      </c>
    </row>
    <row r="30" spans="1:30" x14ac:dyDescent="0.2">
      <c r="C30" s="504">
        <v>44592</v>
      </c>
      <c r="D30" s="435">
        <f>H23</f>
        <v>20574.48</v>
      </c>
      <c r="E30" s="505">
        <f>P23</f>
        <v>9775.260000000002</v>
      </c>
      <c r="F30" s="435">
        <f>X23</f>
        <v>10340.350000000004</v>
      </c>
      <c r="G30" s="506">
        <f>AD23</f>
        <v>67.14</v>
      </c>
    </row>
    <row r="31" spans="1:30" ht="16" thickBot="1" x14ac:dyDescent="0.25">
      <c r="E31" s="501" t="s">
        <v>349</v>
      </c>
      <c r="F31" s="507">
        <v>-3500</v>
      </c>
    </row>
    <row r="32" spans="1:30" ht="16" x14ac:dyDescent="0.2">
      <c r="E32" s="508" t="s">
        <v>350</v>
      </c>
      <c r="F32" s="509">
        <f>SUM(F30:F31)</f>
        <v>6840.350000000004</v>
      </c>
    </row>
  </sheetData>
  <mergeCells count="15">
    <mergeCell ref="C2:H2"/>
    <mergeCell ref="J2:P2"/>
    <mergeCell ref="R2:X2"/>
    <mergeCell ref="Z2:AD2"/>
    <mergeCell ref="C3:D3"/>
    <mergeCell ref="E3:G3"/>
    <mergeCell ref="H3:H4"/>
    <mergeCell ref="J3:K3"/>
    <mergeCell ref="L3:O3"/>
    <mergeCell ref="P3:P4"/>
    <mergeCell ref="R3:S3"/>
    <mergeCell ref="T3:W3"/>
    <mergeCell ref="X3:X4"/>
    <mergeCell ref="Z3:AB3"/>
    <mergeCell ref="AD3:AD4"/>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2021</vt:lpstr>
      <vt:lpstr>2020</vt:lpstr>
      <vt:lpstr>2019</vt:lpstr>
      <vt:lpstr>2018</vt:lpstr>
      <vt:lpstr>2017</vt:lpstr>
      <vt:lpstr>2016</vt:lpstr>
      <vt:lpstr>2015</vt:lpstr>
      <vt:lpstr>2014</vt:lpstr>
      <vt:lpstr>2022-January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Buck Clemens</cp:lastModifiedBy>
  <cp:lastPrinted>2022-03-03T00:32:56Z</cp:lastPrinted>
  <dcterms:created xsi:type="dcterms:W3CDTF">2014-01-03T21:55:18Z</dcterms:created>
  <dcterms:modified xsi:type="dcterms:W3CDTF">2022-03-04T15:18:25Z</dcterms:modified>
</cp:coreProperties>
</file>